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7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4.xml" ContentType="application/vnd.ms-excel.person+xml"/>
  <Override PartName="/xl/persons/person7.xml" ContentType="application/vnd.ms-excel.person+xml"/>
  <Override PartName="/xl/persons/person5.xml" ContentType="application/vnd.ms-excel.person+xml"/>
  <Override PartName="/xl/persons/person9.xml" ContentType="application/vnd.ms-excel.person+xml"/>
  <Override PartName="/xl/persons/person1.xml" ContentType="application/vnd.ms-excel.person+xml"/>
  <Override PartName="/xl/persons/person10.xml" ContentType="application/vnd.ms-excel.person+xml"/>
  <Override PartName="/xl/persons/person6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4種YFA事業\4種nanahoCup\2024nanahoCup\"/>
    </mc:Choice>
  </mc:AlternateContent>
  <xr:revisionPtr revIDLastSave="0" documentId="13_ncr:1_{60D9F69E-FA6B-4213-9F6D-90257A65C312}" xr6:coauthVersionLast="47" xr6:coauthVersionMax="47" xr10:uidLastSave="{00000000-0000-0000-0000-000000000000}"/>
  <bookViews>
    <workbookView xWindow="-98" yWindow="-98" windowWidth="18915" windowHeight="11956" tabRatio="775" firstSheet="11" activeTab="19" xr2:uid="{EDA81D12-CD57-4D1C-AFE2-403A47C51F91}"/>
  </bookViews>
  <sheets>
    <sheet name="2024参加" sheetId="178" r:id="rId1"/>
    <sheet name="R抽選用 (60)" sheetId="194" r:id="rId2"/>
    <sheet name="警告退場" sheetId="228" r:id="rId3"/>
    <sheet name="予備" sheetId="240" r:id="rId4"/>
    <sheet name="報告用" sheetId="241" r:id="rId5"/>
    <sheet name="予選(A)" sheetId="198" r:id="rId6"/>
    <sheet name="予選(B)" sheetId="199" r:id="rId7"/>
    <sheet name="予選(C)" sheetId="200" r:id="rId8"/>
    <sheet name="予選(D)" sheetId="201" r:id="rId9"/>
    <sheet name="予選(E)" sheetId="202" r:id="rId10"/>
    <sheet name="予選(E) (変更前)" sheetId="237" r:id="rId11"/>
    <sheet name="予選(F)" sheetId="203" r:id="rId12"/>
    <sheet name="予選(G)" sheetId="204" r:id="rId13"/>
    <sheet name="予選(H)" sheetId="205" r:id="rId14"/>
    <sheet name="予選(I)" sheetId="206" r:id="rId15"/>
    <sheet name="予選(J)" sheetId="207" r:id="rId16"/>
    <sheet name="予選(J) (変更前)" sheetId="238" r:id="rId17"/>
    <sheet name="予選(K)" sheetId="208" r:id="rId18"/>
    <sheet name="予選(K) (変更前)" sheetId="239" r:id="rId19"/>
    <sheet name="予選(L)" sheetId="209" r:id="rId20"/>
    <sheet name="ワイルドカード順位決定" sheetId="222" r:id="rId21"/>
    <sheet name="予選一覧" sheetId="217" r:id="rId22"/>
    <sheet name="決勝トーナメント" sheetId="191" r:id="rId23"/>
    <sheet name="ベスト8T表" sheetId="41" r:id="rId24"/>
    <sheet name="最終日対戦表" sheetId="111" r:id="rId25"/>
    <sheet name="チャレンジトーナメント(32チーム) (5)" sheetId="197" r:id="rId26"/>
    <sheet name="最終日対戦表 (2)" sheetId="230" r:id="rId27"/>
    <sheet name="4日目長坂総合" sheetId="88" r:id="rId28"/>
    <sheet name="インプレッシブプレーヤー" sheetId="229" r:id="rId29"/>
    <sheet name="3日目　くぬぎ平" sheetId="47" r:id="rId30"/>
    <sheet name="3日目　ドリームピッチ" sheetId="226" r:id="rId31"/>
    <sheet name="3日目　プラッツ" sheetId="180" r:id="rId32"/>
    <sheet name="3日目　富士川" sheetId="227" r:id="rId33"/>
    <sheet name="順位決定" sheetId="221" r:id="rId34"/>
    <sheet name="ワイルドカード (2)" sheetId="196" r:id="rId35"/>
    <sheet name="3日目チャレンジ(1)" sheetId="210" r:id="rId36"/>
    <sheet name="3日目チャレンジ(2)" sheetId="211" r:id="rId37"/>
    <sheet name="チャレンジ最終日対戦表" sheetId="225" r:id="rId38"/>
    <sheet name="チャレンジトーナメント(32チーム) (7)" sheetId="223" r:id="rId39"/>
    <sheet name="チャレンジトーナメント(32チーム) (6)" sheetId="218" r:id="rId40"/>
    <sheet name="Sheet1" sheetId="214" r:id="rId41"/>
    <sheet name="予選(13)" sheetId="212" r:id="rId42"/>
    <sheet name="32チーム" sheetId="154" r:id="rId43"/>
    <sheet name="報告用紙" sheetId="8" r:id="rId44"/>
  </sheets>
  <externalReferences>
    <externalReference r:id="rId45"/>
  </externalReferences>
  <definedNames>
    <definedName name="Block">[1]temp!$C$14</definedName>
    <definedName name="ground">[1]temp!$C$4</definedName>
    <definedName name="_xlnm.Print_Area" localSheetId="42">'32チーム'!$A$1:$T$70</definedName>
    <definedName name="_xlnm.Print_Area" localSheetId="29">'3日目　くぬぎ平'!$A$1:$L$43</definedName>
    <definedName name="_xlnm.Print_Area" localSheetId="30">'3日目　ドリームピッチ'!$A$1:$L$43</definedName>
    <definedName name="_xlnm.Print_Area" localSheetId="31">'3日目　プラッツ'!$A$1:$Y$31</definedName>
    <definedName name="_xlnm.Print_Area" localSheetId="32">'3日目　富士川'!$A$1:$Y$31</definedName>
    <definedName name="_xlnm.Print_Area" localSheetId="35">'3日目チャレンジ(1)'!$A$1:$Y$31</definedName>
    <definedName name="_xlnm.Print_Area" localSheetId="36">'3日目チャレンジ(2)'!$A$1:$Y$52</definedName>
    <definedName name="_xlnm.Print_Area" localSheetId="27">'4日目長坂総合'!$A$1:$Y$33</definedName>
    <definedName name="_xlnm.Print_Area" localSheetId="1">'R抽選用 (60)'!$A$1:$S$22</definedName>
    <definedName name="_xlnm.Print_Area" localSheetId="25">'チャレンジトーナメント(32チーム) (5)'!$C$1:$V$49</definedName>
    <definedName name="_xlnm.Print_Area" localSheetId="39">'チャレンジトーナメント(32チーム) (6)'!$A$1:$V$46</definedName>
    <definedName name="_xlnm.Print_Area" localSheetId="38">'チャレンジトーナメント(32チーム) (7)'!$C$1:$V$46</definedName>
    <definedName name="_xlnm.Print_Area" localSheetId="37">チャレンジ最終日対戦表!$A$1:$Y$45</definedName>
    <definedName name="_xlnm.Print_Area" localSheetId="23">ベスト8T表!$A$1:$BL$39</definedName>
    <definedName name="_xlnm.Print_Area" localSheetId="2">警告退場!$A$1:$L$28</definedName>
    <definedName name="_xlnm.Print_Area" localSheetId="22">決勝トーナメント!$B$1:$X$50</definedName>
    <definedName name="_xlnm.Print_Area" localSheetId="24">最終日対戦表!$A$1:$L$23</definedName>
    <definedName name="_xlnm.Print_Area" localSheetId="26">'最終日対戦表 (2)'!$A$1:$Y$21</definedName>
    <definedName name="_xlnm.Print_Area" localSheetId="41">'予選(13)'!$A$1:$AD$46</definedName>
    <definedName name="_xlnm.Print_Area" localSheetId="5">'予選(A)'!$A$1:$AD$43</definedName>
    <definedName name="_xlnm.Print_Area" localSheetId="6">'予選(B)'!$A$1:$AD$46</definedName>
    <definedName name="_xlnm.Print_Area" localSheetId="7">'予選(C)'!$A$1:$AD$46</definedName>
    <definedName name="_xlnm.Print_Area" localSheetId="8">'予選(D)'!$A$1:$AD$46</definedName>
    <definedName name="_xlnm.Print_Area" localSheetId="9">'予選(E)'!$A$1:$AD$42</definedName>
    <definedName name="_xlnm.Print_Area" localSheetId="10">'予選(E) (変更前)'!$A$1:$AD$42</definedName>
    <definedName name="_xlnm.Print_Area" localSheetId="11">'予選(F)'!$A$1:$AD$42</definedName>
    <definedName name="_xlnm.Print_Area" localSheetId="12">'予選(G)'!$A$1:$AD$46</definedName>
    <definedName name="_xlnm.Print_Area" localSheetId="13">'予選(H)'!$A$1:$AD$46</definedName>
    <definedName name="_xlnm.Print_Area" localSheetId="14">'予選(I)'!$A$1:$AD$46</definedName>
    <definedName name="_xlnm.Print_Area" localSheetId="15">'予選(J)'!$A$1:$AD$46</definedName>
    <definedName name="_xlnm.Print_Area" localSheetId="16">'予選(J) (変更前)'!$A$1:$AD$46</definedName>
    <definedName name="_xlnm.Print_Area" localSheetId="17">'予選(K)'!$A$1:$AD$46</definedName>
    <definedName name="_xlnm.Print_Area" localSheetId="18">'予選(K) (変更前)'!$A$1:$AD$46</definedName>
    <definedName name="_xlnm.Print_Area" localSheetId="19">'予選(L)'!$A$1:$AD$46</definedName>
    <definedName name="_xlnm.Print_Area" localSheetId="21">予選一覧!$A$1:$BK$54</definedName>
    <definedName name="TEAM">[1]temp!$C$15</definedName>
    <definedName name="Time">[1]temp!$K$3</definedName>
  </definedNames>
  <calcPr calcId="191029"/>
</workbook>
</file>

<file path=xl/calcChain.xml><?xml version="1.0" encoding="utf-8"?>
<calcChain xmlns="http://schemas.openxmlformats.org/spreadsheetml/2006/main">
  <c r="A165" i="241" l="1"/>
  <c r="B165" i="241"/>
  <c r="D165" i="241"/>
  <c r="F165" i="241"/>
  <c r="I165" i="241"/>
  <c r="W165" i="241"/>
  <c r="AB165" i="241"/>
  <c r="A167" i="241"/>
  <c r="B167" i="241"/>
  <c r="K167" i="241"/>
  <c r="L167" i="241"/>
  <c r="M167" i="241"/>
  <c r="N167" i="241"/>
  <c r="O167" i="241"/>
  <c r="L168" i="241"/>
  <c r="M168" i="241"/>
  <c r="N168" i="241"/>
  <c r="A169" i="241"/>
  <c r="B169" i="241"/>
  <c r="K169" i="241"/>
  <c r="L169" i="241"/>
  <c r="M169" i="241"/>
  <c r="N169" i="241"/>
  <c r="O169" i="241"/>
  <c r="L170" i="241"/>
  <c r="M170" i="241"/>
  <c r="N170" i="241"/>
  <c r="A171" i="241"/>
  <c r="B171" i="241"/>
  <c r="I171" i="241"/>
  <c r="K171" i="241"/>
  <c r="L171" i="241"/>
  <c r="M171" i="241"/>
  <c r="N171" i="241"/>
  <c r="O171" i="241"/>
  <c r="L172" i="241"/>
  <c r="M172" i="241"/>
  <c r="N172" i="241"/>
  <c r="A173" i="241"/>
  <c r="B173" i="241"/>
  <c r="K173" i="241"/>
  <c r="L173" i="241"/>
  <c r="M173" i="241"/>
  <c r="N173" i="241"/>
  <c r="O173" i="241"/>
  <c r="L174" i="241"/>
  <c r="M174" i="241"/>
  <c r="N174" i="241"/>
  <c r="A175" i="241"/>
  <c r="B175" i="241"/>
  <c r="K175" i="241"/>
  <c r="L175" i="241"/>
  <c r="M175" i="241"/>
  <c r="N175" i="241"/>
  <c r="O175" i="241"/>
  <c r="P175" i="241"/>
  <c r="L176" i="241"/>
  <c r="M176" i="241"/>
  <c r="N176" i="241"/>
  <c r="A152" i="241"/>
  <c r="B152" i="241"/>
  <c r="D152" i="241"/>
  <c r="F152" i="241"/>
  <c r="I152" i="241"/>
  <c r="W152" i="241"/>
  <c r="AB152" i="241"/>
  <c r="A154" i="241"/>
  <c r="B154" i="241"/>
  <c r="K154" i="241"/>
  <c r="L154" i="241"/>
  <c r="M154" i="241"/>
  <c r="N154" i="241"/>
  <c r="O154" i="241"/>
  <c r="L155" i="241"/>
  <c r="M155" i="241"/>
  <c r="N155" i="241"/>
  <c r="A156" i="241"/>
  <c r="B156" i="241"/>
  <c r="I156" i="241"/>
  <c r="K156" i="241"/>
  <c r="L156" i="241"/>
  <c r="M156" i="241"/>
  <c r="N156" i="241"/>
  <c r="O156" i="241"/>
  <c r="L157" i="241"/>
  <c r="M157" i="241"/>
  <c r="N157" i="241"/>
  <c r="A158" i="241"/>
  <c r="B158" i="241"/>
  <c r="K158" i="241"/>
  <c r="L158" i="241"/>
  <c r="M158" i="241"/>
  <c r="N158" i="241"/>
  <c r="O158" i="241"/>
  <c r="L159" i="241"/>
  <c r="M159" i="241"/>
  <c r="N159" i="241"/>
  <c r="A160" i="241"/>
  <c r="B160" i="241"/>
  <c r="K160" i="241"/>
  <c r="L160" i="241"/>
  <c r="M160" i="241"/>
  <c r="N160" i="241"/>
  <c r="O160" i="241"/>
  <c r="L161" i="241"/>
  <c r="M161" i="241"/>
  <c r="N161" i="241"/>
  <c r="A162" i="241"/>
  <c r="B162" i="241"/>
  <c r="K162" i="241"/>
  <c r="L162" i="241"/>
  <c r="M162" i="241"/>
  <c r="N162" i="241"/>
  <c r="O162" i="241"/>
  <c r="L163" i="241"/>
  <c r="M163" i="241"/>
  <c r="N163" i="241"/>
  <c r="A139" i="241"/>
  <c r="B139" i="241"/>
  <c r="D139" i="241"/>
  <c r="F139" i="241"/>
  <c r="I139" i="241"/>
  <c r="W139" i="241"/>
  <c r="AB139" i="241"/>
  <c r="A141" i="241"/>
  <c r="B141" i="241"/>
  <c r="K141" i="241"/>
  <c r="L141" i="241"/>
  <c r="M141" i="241"/>
  <c r="N141" i="241"/>
  <c r="O141" i="241"/>
  <c r="L142" i="241"/>
  <c r="M142" i="241"/>
  <c r="N142" i="241"/>
  <c r="A143" i="241"/>
  <c r="B143" i="241"/>
  <c r="K143" i="241"/>
  <c r="L143" i="241"/>
  <c r="M143" i="241"/>
  <c r="N143" i="241"/>
  <c r="O143" i="241"/>
  <c r="L144" i="241"/>
  <c r="M144" i="241"/>
  <c r="N144" i="241"/>
  <c r="A145" i="241"/>
  <c r="B145" i="241"/>
  <c r="K145" i="241"/>
  <c r="L145" i="241"/>
  <c r="M145" i="241"/>
  <c r="N145" i="241"/>
  <c r="O145" i="241"/>
  <c r="L146" i="241"/>
  <c r="M146" i="241"/>
  <c r="N146" i="241"/>
  <c r="A147" i="241"/>
  <c r="B147" i="241"/>
  <c r="K147" i="241"/>
  <c r="L147" i="241"/>
  <c r="M147" i="241"/>
  <c r="N147" i="241"/>
  <c r="O147" i="241"/>
  <c r="L148" i="241"/>
  <c r="M148" i="241"/>
  <c r="N148" i="241"/>
  <c r="A149" i="241"/>
  <c r="B149" i="241"/>
  <c r="K149" i="241"/>
  <c r="L149" i="241"/>
  <c r="M149" i="241"/>
  <c r="N149" i="241"/>
  <c r="O149" i="241"/>
  <c r="L150" i="241"/>
  <c r="M150" i="241"/>
  <c r="N150" i="241"/>
  <c r="A115" i="241"/>
  <c r="B115" i="241"/>
  <c r="D115" i="241"/>
  <c r="F115" i="241"/>
  <c r="I115" i="241"/>
  <c r="W115" i="241"/>
  <c r="AB115" i="241"/>
  <c r="A117" i="241"/>
  <c r="B117" i="241"/>
  <c r="K117" i="241"/>
  <c r="L117" i="241"/>
  <c r="M117" i="241"/>
  <c r="N117" i="241"/>
  <c r="O117" i="241"/>
  <c r="L118" i="241"/>
  <c r="M118" i="241"/>
  <c r="N118" i="241"/>
  <c r="A119" i="241"/>
  <c r="B119" i="241"/>
  <c r="K119" i="241"/>
  <c r="L119" i="241"/>
  <c r="M119" i="241"/>
  <c r="N119" i="241"/>
  <c r="O119" i="241"/>
  <c r="P119" i="241"/>
  <c r="L120" i="241"/>
  <c r="M120" i="241"/>
  <c r="N120" i="241"/>
  <c r="A121" i="241"/>
  <c r="B121" i="241"/>
  <c r="K121" i="241"/>
  <c r="L121" i="241"/>
  <c r="M121" i="241"/>
  <c r="N121" i="241"/>
  <c r="O121" i="241"/>
  <c r="L122" i="241"/>
  <c r="M122" i="241"/>
  <c r="N122" i="241"/>
  <c r="A123" i="241"/>
  <c r="B123" i="241"/>
  <c r="K123" i="241"/>
  <c r="L123" i="241"/>
  <c r="M123" i="241"/>
  <c r="N123" i="241"/>
  <c r="O123" i="241"/>
  <c r="L124" i="241"/>
  <c r="M124" i="241"/>
  <c r="N124" i="241"/>
  <c r="A125" i="241"/>
  <c r="B125" i="241"/>
  <c r="K125" i="241"/>
  <c r="L125" i="241"/>
  <c r="M125" i="241"/>
  <c r="N125" i="241"/>
  <c r="O125" i="241"/>
  <c r="L126" i="241"/>
  <c r="M126" i="241"/>
  <c r="N126" i="241"/>
  <c r="A102" i="241"/>
  <c r="B102" i="241"/>
  <c r="D102" i="241"/>
  <c r="F102" i="241"/>
  <c r="I102" i="241"/>
  <c r="W102" i="241"/>
  <c r="AB102" i="241"/>
  <c r="A104" i="241"/>
  <c r="B104" i="241"/>
  <c r="K104" i="241"/>
  <c r="L104" i="241"/>
  <c r="M104" i="241"/>
  <c r="N104" i="241"/>
  <c r="O104" i="241"/>
  <c r="L105" i="241"/>
  <c r="M105" i="241"/>
  <c r="N105" i="241"/>
  <c r="A106" i="241"/>
  <c r="B106" i="241"/>
  <c r="K106" i="241"/>
  <c r="L106" i="241"/>
  <c r="M106" i="241"/>
  <c r="N106" i="241"/>
  <c r="O106" i="241"/>
  <c r="L107" i="241"/>
  <c r="M107" i="241"/>
  <c r="N107" i="241"/>
  <c r="A108" i="241"/>
  <c r="B108" i="241"/>
  <c r="I108" i="241"/>
  <c r="K108" i="241"/>
  <c r="L108" i="241"/>
  <c r="M108" i="241"/>
  <c r="N108" i="241"/>
  <c r="O108" i="241"/>
  <c r="L109" i="241"/>
  <c r="M109" i="241"/>
  <c r="N109" i="241"/>
  <c r="A110" i="241"/>
  <c r="B110" i="241"/>
  <c r="K110" i="241"/>
  <c r="L110" i="241"/>
  <c r="M110" i="241"/>
  <c r="N110" i="241"/>
  <c r="O110" i="241"/>
  <c r="L111" i="241"/>
  <c r="M111" i="241"/>
  <c r="N111" i="241"/>
  <c r="A112" i="241"/>
  <c r="B112" i="241"/>
  <c r="I112" i="241"/>
  <c r="K112" i="241"/>
  <c r="L112" i="241"/>
  <c r="M112" i="241"/>
  <c r="N112" i="241"/>
  <c r="O112" i="241"/>
  <c r="L113" i="241"/>
  <c r="M113" i="241"/>
  <c r="N113" i="241"/>
  <c r="A89" i="241"/>
  <c r="B89" i="241"/>
  <c r="D89" i="241"/>
  <c r="F89" i="241"/>
  <c r="I89" i="241"/>
  <c r="W89" i="241"/>
  <c r="AB89" i="241"/>
  <c r="A91" i="241"/>
  <c r="B91" i="241"/>
  <c r="K91" i="241"/>
  <c r="L91" i="241"/>
  <c r="M91" i="241"/>
  <c r="N91" i="241"/>
  <c r="O91" i="241"/>
  <c r="L92" i="241"/>
  <c r="M92" i="241"/>
  <c r="N92" i="241"/>
  <c r="A93" i="241"/>
  <c r="B93" i="241"/>
  <c r="K93" i="241"/>
  <c r="L93" i="241"/>
  <c r="M93" i="241"/>
  <c r="N93" i="241"/>
  <c r="O93" i="241"/>
  <c r="L94" i="241"/>
  <c r="M94" i="241"/>
  <c r="N94" i="241"/>
  <c r="A95" i="241"/>
  <c r="B95" i="241"/>
  <c r="K95" i="241"/>
  <c r="L95" i="241"/>
  <c r="M95" i="241"/>
  <c r="N95" i="241"/>
  <c r="O95" i="241"/>
  <c r="P95" i="241"/>
  <c r="L96" i="241"/>
  <c r="M96" i="241"/>
  <c r="N96" i="241"/>
  <c r="A97" i="241"/>
  <c r="B97" i="241"/>
  <c r="I97" i="241"/>
  <c r="K97" i="241"/>
  <c r="L97" i="241"/>
  <c r="M97" i="241"/>
  <c r="N97" i="241"/>
  <c r="O97" i="241"/>
  <c r="L98" i="241"/>
  <c r="M98" i="241"/>
  <c r="N98" i="241"/>
  <c r="A99" i="241"/>
  <c r="B99" i="241"/>
  <c r="K99" i="241"/>
  <c r="L99" i="241"/>
  <c r="M99" i="241"/>
  <c r="N99" i="241"/>
  <c r="O99" i="241"/>
  <c r="L100" i="241"/>
  <c r="M100" i="241"/>
  <c r="N100" i="241"/>
  <c r="A65" i="241"/>
  <c r="B65" i="241"/>
  <c r="D65" i="241"/>
  <c r="F65" i="241"/>
  <c r="I65" i="241"/>
  <c r="W65" i="241"/>
  <c r="AB65" i="241"/>
  <c r="A67" i="241"/>
  <c r="B67" i="241"/>
  <c r="K67" i="241"/>
  <c r="L67" i="241"/>
  <c r="M67" i="241"/>
  <c r="N67" i="241"/>
  <c r="O67" i="241"/>
  <c r="L68" i="241"/>
  <c r="M68" i="241"/>
  <c r="N68" i="241"/>
  <c r="A69" i="241"/>
  <c r="B69" i="241"/>
  <c r="K69" i="241"/>
  <c r="L69" i="241"/>
  <c r="M69" i="241"/>
  <c r="N69" i="241"/>
  <c r="O69" i="241"/>
  <c r="L70" i="241"/>
  <c r="M70" i="241"/>
  <c r="N70" i="241"/>
  <c r="A71" i="241"/>
  <c r="B71" i="241"/>
  <c r="I71" i="241"/>
  <c r="K71" i="241"/>
  <c r="L71" i="241"/>
  <c r="M71" i="241"/>
  <c r="N71" i="241"/>
  <c r="O71" i="241"/>
  <c r="L72" i="241"/>
  <c r="M72" i="241"/>
  <c r="N72" i="241"/>
  <c r="A73" i="241"/>
  <c r="B73" i="241"/>
  <c r="K73" i="241"/>
  <c r="L73" i="241"/>
  <c r="M73" i="241"/>
  <c r="N73" i="241"/>
  <c r="O73" i="241"/>
  <c r="L74" i="241"/>
  <c r="M74" i="241"/>
  <c r="N74" i="241"/>
  <c r="A75" i="241"/>
  <c r="B75" i="241"/>
  <c r="K75" i="241"/>
  <c r="L75" i="241"/>
  <c r="M75" i="241"/>
  <c r="N75" i="241"/>
  <c r="O75" i="241"/>
  <c r="P75" i="241"/>
  <c r="L76" i="241"/>
  <c r="M76" i="241"/>
  <c r="N76" i="241"/>
  <c r="A52" i="241"/>
  <c r="B52" i="241"/>
  <c r="D52" i="241"/>
  <c r="F52" i="241"/>
  <c r="I52" i="241"/>
  <c r="W52" i="241"/>
  <c r="AB52" i="241"/>
  <c r="A54" i="241"/>
  <c r="B54" i="241"/>
  <c r="K54" i="241"/>
  <c r="L54" i="241"/>
  <c r="M54" i="241"/>
  <c r="N54" i="241"/>
  <c r="O54" i="241"/>
  <c r="L55" i="241"/>
  <c r="M55" i="241"/>
  <c r="N55" i="241"/>
  <c r="A56" i="241"/>
  <c r="B56" i="241"/>
  <c r="I56" i="241"/>
  <c r="K56" i="241"/>
  <c r="L56" i="241"/>
  <c r="M56" i="241"/>
  <c r="N56" i="241"/>
  <c r="O56" i="241"/>
  <c r="L57" i="241"/>
  <c r="M57" i="241"/>
  <c r="N57" i="241"/>
  <c r="A58" i="241"/>
  <c r="B58" i="241"/>
  <c r="K58" i="241"/>
  <c r="L58" i="241"/>
  <c r="M58" i="241"/>
  <c r="N58" i="241"/>
  <c r="O58" i="241"/>
  <c r="L59" i="241"/>
  <c r="M59" i="241"/>
  <c r="N59" i="241"/>
  <c r="A60" i="241"/>
  <c r="B60" i="241"/>
  <c r="K60" i="241"/>
  <c r="L60" i="241"/>
  <c r="M60" i="241"/>
  <c r="N60" i="241"/>
  <c r="O60" i="241"/>
  <c r="L61" i="241"/>
  <c r="M61" i="241"/>
  <c r="N61" i="241"/>
  <c r="A62" i="241"/>
  <c r="B62" i="241"/>
  <c r="K62" i="241"/>
  <c r="L62" i="241"/>
  <c r="M62" i="241"/>
  <c r="N62" i="241"/>
  <c r="O62" i="241"/>
  <c r="L63" i="241"/>
  <c r="M63" i="241"/>
  <c r="N63" i="241"/>
  <c r="A39" i="241"/>
  <c r="B39" i="241"/>
  <c r="D39" i="241"/>
  <c r="F39" i="241"/>
  <c r="I39" i="241"/>
  <c r="W39" i="241"/>
  <c r="AB39" i="241"/>
  <c r="A41" i="241"/>
  <c r="B41" i="241"/>
  <c r="K41" i="241"/>
  <c r="L41" i="241"/>
  <c r="M41" i="241"/>
  <c r="N41" i="241"/>
  <c r="O41" i="241"/>
  <c r="L42" i="241"/>
  <c r="M42" i="241"/>
  <c r="N42" i="241"/>
  <c r="A43" i="241"/>
  <c r="B43" i="241"/>
  <c r="K43" i="241"/>
  <c r="L43" i="241"/>
  <c r="M43" i="241"/>
  <c r="N43" i="241"/>
  <c r="O43" i="241"/>
  <c r="L44" i="241"/>
  <c r="M44" i="241"/>
  <c r="N44" i="241"/>
  <c r="A45" i="241"/>
  <c r="B45" i="241"/>
  <c r="K45" i="241"/>
  <c r="L45" i="241"/>
  <c r="M45" i="241"/>
  <c r="N45" i="241"/>
  <c r="O45" i="241"/>
  <c r="L46" i="241"/>
  <c r="M46" i="241"/>
  <c r="N46" i="241"/>
  <c r="A47" i="241"/>
  <c r="B47" i="241"/>
  <c r="I47" i="241"/>
  <c r="K47" i="241"/>
  <c r="L47" i="241"/>
  <c r="M47" i="241"/>
  <c r="N47" i="241"/>
  <c r="O47" i="241"/>
  <c r="L48" i="241"/>
  <c r="M48" i="241"/>
  <c r="N48" i="241"/>
  <c r="A49" i="241"/>
  <c r="B49" i="241"/>
  <c r="K49" i="241"/>
  <c r="L49" i="241"/>
  <c r="M49" i="241"/>
  <c r="N49" i="241"/>
  <c r="O49" i="241"/>
  <c r="L50" i="241"/>
  <c r="M50" i="241"/>
  <c r="N50" i="241"/>
  <c r="A26" i="241"/>
  <c r="B26" i="241"/>
  <c r="D26" i="241"/>
  <c r="F26" i="241"/>
  <c r="I26" i="241"/>
  <c r="W26" i="241"/>
  <c r="AB26" i="241"/>
  <c r="A28" i="241"/>
  <c r="B28" i="241"/>
  <c r="K28" i="241"/>
  <c r="L28" i="241"/>
  <c r="M28" i="241"/>
  <c r="N28" i="241"/>
  <c r="O28" i="241"/>
  <c r="L29" i="241"/>
  <c r="M29" i="241"/>
  <c r="N29" i="241"/>
  <c r="A30" i="241"/>
  <c r="B30" i="241"/>
  <c r="K30" i="241"/>
  <c r="L30" i="241"/>
  <c r="M30" i="241"/>
  <c r="N30" i="241"/>
  <c r="O30" i="241"/>
  <c r="L31" i="241"/>
  <c r="M31" i="241"/>
  <c r="N31" i="241"/>
  <c r="A32" i="241"/>
  <c r="B32" i="241"/>
  <c r="K32" i="241"/>
  <c r="L32" i="241"/>
  <c r="M32" i="241"/>
  <c r="N32" i="241"/>
  <c r="O32" i="241"/>
  <c r="P32" i="241"/>
  <c r="L33" i="241"/>
  <c r="M33" i="241"/>
  <c r="N33" i="241"/>
  <c r="A34" i="241"/>
  <c r="B34" i="241"/>
  <c r="K34" i="241"/>
  <c r="L34" i="241"/>
  <c r="M34" i="241"/>
  <c r="N34" i="241"/>
  <c r="O34" i="241"/>
  <c r="L35" i="241"/>
  <c r="M35" i="241"/>
  <c r="N35" i="241"/>
  <c r="A36" i="241"/>
  <c r="B36" i="241"/>
  <c r="K36" i="241"/>
  <c r="L36" i="241"/>
  <c r="M36" i="241"/>
  <c r="N36" i="241"/>
  <c r="O36" i="241"/>
  <c r="L37" i="241"/>
  <c r="M37" i="241"/>
  <c r="N37" i="241"/>
  <c r="A2" i="241"/>
  <c r="B2" i="241"/>
  <c r="D2" i="241"/>
  <c r="F2" i="241"/>
  <c r="I2" i="241"/>
  <c r="W2" i="241"/>
  <c r="AB2" i="241"/>
  <c r="A4" i="241"/>
  <c r="B4" i="241"/>
  <c r="K4" i="241"/>
  <c r="L4" i="241"/>
  <c r="M4" i="241"/>
  <c r="N4" i="241"/>
  <c r="O4" i="241"/>
  <c r="L5" i="241"/>
  <c r="M5" i="241"/>
  <c r="N5" i="241"/>
  <c r="A6" i="241"/>
  <c r="B6" i="241"/>
  <c r="K6" i="241"/>
  <c r="L6" i="241"/>
  <c r="M6" i="241"/>
  <c r="N6" i="241"/>
  <c r="O6" i="241"/>
  <c r="L7" i="241"/>
  <c r="M7" i="241"/>
  <c r="N7" i="241"/>
  <c r="A8" i="241"/>
  <c r="B8" i="241"/>
  <c r="K8" i="241"/>
  <c r="L8" i="241"/>
  <c r="M8" i="241"/>
  <c r="N8" i="241"/>
  <c r="O8" i="241"/>
  <c r="L9" i="241"/>
  <c r="M9" i="241"/>
  <c r="N9" i="241"/>
  <c r="A10" i="241"/>
  <c r="B10" i="241"/>
  <c r="K10" i="241"/>
  <c r="L10" i="241"/>
  <c r="M10" i="241"/>
  <c r="N10" i="241"/>
  <c r="O10" i="241"/>
  <c r="L11" i="241"/>
  <c r="M11" i="241"/>
  <c r="N11" i="241"/>
  <c r="A13" i="241"/>
  <c r="B13" i="241"/>
  <c r="D13" i="241"/>
  <c r="F13" i="241"/>
  <c r="I13" i="241"/>
  <c r="W13" i="241"/>
  <c r="AB13" i="241"/>
  <c r="A15" i="241"/>
  <c r="B15" i="241"/>
  <c r="K15" i="241"/>
  <c r="L15" i="241"/>
  <c r="M15" i="241"/>
  <c r="N15" i="241"/>
  <c r="O15" i="241"/>
  <c r="L16" i="241"/>
  <c r="M16" i="241"/>
  <c r="N16" i="241"/>
  <c r="A17" i="241"/>
  <c r="B17" i="241"/>
  <c r="K17" i="241"/>
  <c r="L17" i="241"/>
  <c r="M17" i="241"/>
  <c r="N17" i="241"/>
  <c r="O17" i="241"/>
  <c r="L18" i="241"/>
  <c r="M18" i="241"/>
  <c r="N18" i="241"/>
  <c r="A19" i="241"/>
  <c r="B19" i="241"/>
  <c r="K19" i="241"/>
  <c r="L19" i="241"/>
  <c r="M19" i="241"/>
  <c r="N19" i="241"/>
  <c r="O19" i="241"/>
  <c r="L20" i="241"/>
  <c r="M20" i="241"/>
  <c r="N20" i="241"/>
  <c r="A21" i="241"/>
  <c r="B21" i="241"/>
  <c r="K21" i="241"/>
  <c r="L21" i="241"/>
  <c r="M21" i="241"/>
  <c r="N21" i="241"/>
  <c r="O21" i="241"/>
  <c r="L22" i="241"/>
  <c r="M22" i="241"/>
  <c r="N22" i="241"/>
  <c r="A23" i="241"/>
  <c r="B23" i="241"/>
  <c r="K23" i="241"/>
  <c r="L23" i="241"/>
  <c r="M23" i="241"/>
  <c r="N23" i="241"/>
  <c r="O23" i="241"/>
  <c r="L24" i="241"/>
  <c r="M24" i="241"/>
  <c r="N24" i="241"/>
  <c r="B38" i="208"/>
  <c r="B36" i="208"/>
  <c r="B34" i="208" s="1"/>
  <c r="B32" i="208" s="1"/>
  <c r="P40" i="239"/>
  <c r="I40" i="239"/>
  <c r="J7" i="239" s="1"/>
  <c r="J6" i="239" s="1"/>
  <c r="P38" i="239"/>
  <c r="I38" i="239"/>
  <c r="M5" i="239" s="1"/>
  <c r="M4" i="239" s="1"/>
  <c r="P36" i="239"/>
  <c r="I36" i="239"/>
  <c r="P34" i="239"/>
  <c r="I34" i="239"/>
  <c r="P32" i="239"/>
  <c r="I32" i="239"/>
  <c r="P11" i="239" s="1"/>
  <c r="P10" i="239" s="1"/>
  <c r="B30" i="239"/>
  <c r="P26" i="239"/>
  <c r="I26" i="239"/>
  <c r="P24" i="239"/>
  <c r="I24" i="239"/>
  <c r="P5" i="239" s="1"/>
  <c r="P4" i="239" s="1"/>
  <c r="P22" i="239"/>
  <c r="I22" i="239"/>
  <c r="M9" i="239" s="1"/>
  <c r="M8" i="239" s="1"/>
  <c r="P20" i="239"/>
  <c r="I20" i="239"/>
  <c r="G5" i="239" s="1"/>
  <c r="G4" i="239" s="1"/>
  <c r="P18" i="239"/>
  <c r="I18" i="239"/>
  <c r="D16" i="239"/>
  <c r="D30" i="239" s="1"/>
  <c r="B16" i="239"/>
  <c r="R11" i="239"/>
  <c r="R9" i="239"/>
  <c r="P9" i="239"/>
  <c r="O9" i="239"/>
  <c r="P8" i="239"/>
  <c r="L13" i="239" s="1"/>
  <c r="R7" i="239"/>
  <c r="P7" i="239"/>
  <c r="P6" i="239" s="1"/>
  <c r="O7" i="239"/>
  <c r="M7" i="239"/>
  <c r="L7" i="239"/>
  <c r="M6" i="239"/>
  <c r="I11" i="239" s="1"/>
  <c r="R5" i="239"/>
  <c r="Y12" i="239" s="1"/>
  <c r="O5" i="239"/>
  <c r="L5" i="239"/>
  <c r="J5" i="239"/>
  <c r="J4" i="239" s="1"/>
  <c r="I5" i="239"/>
  <c r="AF2" i="239"/>
  <c r="AF1" i="239"/>
  <c r="AG2" i="239" s="1"/>
  <c r="I1" i="239"/>
  <c r="H1" i="239"/>
  <c r="A1" i="239"/>
  <c r="B38" i="207"/>
  <c r="B36" i="207" s="1"/>
  <c r="B34" i="207" s="1"/>
  <c r="B32" i="207" s="1"/>
  <c r="P40" i="238"/>
  <c r="L7" i="238" s="1"/>
  <c r="I40" i="238"/>
  <c r="J7" i="238" s="1"/>
  <c r="J6" i="238" s="1"/>
  <c r="P38" i="238"/>
  <c r="O5" i="238" s="1"/>
  <c r="I38" i="238"/>
  <c r="M5" i="238" s="1"/>
  <c r="M4" i="238" s="1"/>
  <c r="P36" i="238"/>
  <c r="I36" i="238"/>
  <c r="P34" i="238"/>
  <c r="L5" i="238" s="1"/>
  <c r="Y8" i="238" s="1"/>
  <c r="I34" i="238"/>
  <c r="P32" i="238"/>
  <c r="R11" i="238" s="1"/>
  <c r="I32" i="238"/>
  <c r="P11" i="238" s="1"/>
  <c r="B30" i="238"/>
  <c r="P26" i="238"/>
  <c r="I26" i="238"/>
  <c r="P24" i="238"/>
  <c r="I24" i="238"/>
  <c r="P22" i="238"/>
  <c r="I22" i="238"/>
  <c r="P20" i="238"/>
  <c r="I20" i="238"/>
  <c r="P18" i="238"/>
  <c r="I18" i="238"/>
  <c r="D16" i="238"/>
  <c r="D30" i="238" s="1"/>
  <c r="B16" i="238"/>
  <c r="L11" i="238"/>
  <c r="J11" i="238"/>
  <c r="I11" i="238"/>
  <c r="J10" i="238"/>
  <c r="R9" i="238"/>
  <c r="P9" i="238"/>
  <c r="O9" i="238"/>
  <c r="M9" i="238"/>
  <c r="P8" i="238"/>
  <c r="L13" i="238" s="1"/>
  <c r="M8" i="238"/>
  <c r="R7" i="238"/>
  <c r="P7" i="238"/>
  <c r="P6" i="238" s="1"/>
  <c r="O7" i="238"/>
  <c r="M7" i="238"/>
  <c r="D7" i="238"/>
  <c r="D6" i="238" s="1"/>
  <c r="M6" i="238"/>
  <c r="G11" i="238" s="1"/>
  <c r="G10" i="238" s="1"/>
  <c r="R5" i="238"/>
  <c r="P5" i="238"/>
  <c r="P4" i="238" s="1"/>
  <c r="J5" i="238"/>
  <c r="J4" i="238" s="1"/>
  <c r="I5" i="238"/>
  <c r="G5" i="238"/>
  <c r="G4" i="238"/>
  <c r="V4" i="238" s="1"/>
  <c r="AF2" i="238"/>
  <c r="AF1" i="238"/>
  <c r="AG2" i="238" s="1"/>
  <c r="I1" i="238"/>
  <c r="H1" i="238"/>
  <c r="A1" i="238"/>
  <c r="B38" i="202"/>
  <c r="B36" i="202" s="1"/>
  <c r="B34" i="202" s="1"/>
  <c r="B32" i="202" s="1"/>
  <c r="P40" i="237"/>
  <c r="I40" i="237"/>
  <c r="P38" i="237"/>
  <c r="I38" i="237"/>
  <c r="P36" i="237"/>
  <c r="R7" i="237" s="1"/>
  <c r="I36" i="237"/>
  <c r="P34" i="237"/>
  <c r="I34" i="237"/>
  <c r="P32" i="237"/>
  <c r="I32" i="237"/>
  <c r="D30" i="237"/>
  <c r="B30" i="237"/>
  <c r="P26" i="237"/>
  <c r="I26" i="237"/>
  <c r="P24" i="237"/>
  <c r="I24" i="237"/>
  <c r="P5" i="237" s="1"/>
  <c r="P4" i="237" s="1"/>
  <c r="P22" i="237"/>
  <c r="I22" i="237"/>
  <c r="M9" i="237" s="1"/>
  <c r="M8" i="237" s="1"/>
  <c r="P20" i="237"/>
  <c r="I20" i="237"/>
  <c r="G5" i="237" s="1"/>
  <c r="G4" i="237" s="1"/>
  <c r="P18" i="237"/>
  <c r="I18" i="237"/>
  <c r="P9" i="237" s="1"/>
  <c r="P8" i="237" s="1"/>
  <c r="D16" i="237"/>
  <c r="B16" i="237"/>
  <c r="R11" i="237"/>
  <c r="P11" i="237"/>
  <c r="P10" i="237" s="1"/>
  <c r="R9" i="237"/>
  <c r="O9" i="237"/>
  <c r="P7" i="237"/>
  <c r="P6" i="237" s="1"/>
  <c r="O7" i="237"/>
  <c r="M7" i="237"/>
  <c r="L7" i="237"/>
  <c r="J7" i="237"/>
  <c r="M6" i="237"/>
  <c r="I11" i="237" s="1"/>
  <c r="J6" i="237"/>
  <c r="I9" i="237" s="1"/>
  <c r="R5" i="237"/>
  <c r="Y12" i="237" s="1"/>
  <c r="O5" i="237"/>
  <c r="M5" i="237"/>
  <c r="L5" i="237"/>
  <c r="J5" i="237"/>
  <c r="I5" i="237"/>
  <c r="M4" i="237"/>
  <c r="J4" i="237"/>
  <c r="AF2" i="237"/>
  <c r="AF1" i="237"/>
  <c r="AG2" i="237" s="1"/>
  <c r="I1" i="237"/>
  <c r="H1" i="237"/>
  <c r="A1" i="237"/>
  <c r="P40" i="198"/>
  <c r="I40" i="198"/>
  <c r="P38" i="198"/>
  <c r="I38" i="198"/>
  <c r="P36" i="198"/>
  <c r="I36" i="198"/>
  <c r="I26" i="198"/>
  <c r="P26" i="198"/>
  <c r="P40" i="203"/>
  <c r="L7" i="203" s="1"/>
  <c r="I40" i="203"/>
  <c r="J7" i="203" s="1"/>
  <c r="J6" i="203" s="1"/>
  <c r="I9" i="203" s="1"/>
  <c r="P38" i="203"/>
  <c r="O5" i="203" s="1"/>
  <c r="I38" i="203"/>
  <c r="M5" i="203" s="1"/>
  <c r="P36" i="203"/>
  <c r="R7" i="203" s="1"/>
  <c r="I36" i="203"/>
  <c r="P7" i="203" s="1"/>
  <c r="P6" i="203" s="1"/>
  <c r="G13" i="203" s="1"/>
  <c r="P34" i="203"/>
  <c r="L5" i="203" s="1"/>
  <c r="I34" i="203"/>
  <c r="J5" i="203" s="1"/>
  <c r="J4" i="203" s="1"/>
  <c r="P32" i="203"/>
  <c r="R11" i="203" s="1"/>
  <c r="I32" i="203"/>
  <c r="P11" i="203" s="1"/>
  <c r="B30" i="203"/>
  <c r="P26" i="203"/>
  <c r="O7" i="203" s="1"/>
  <c r="I26" i="203"/>
  <c r="M7" i="203" s="1"/>
  <c r="P24" i="203"/>
  <c r="R5" i="203" s="1"/>
  <c r="I24" i="203"/>
  <c r="P5" i="203" s="1"/>
  <c r="P22" i="203"/>
  <c r="O9" i="203" s="1"/>
  <c r="I22" i="203"/>
  <c r="M9" i="203" s="1"/>
  <c r="P20" i="203"/>
  <c r="I5" i="203" s="1"/>
  <c r="I20" i="203"/>
  <c r="G5" i="203" s="1"/>
  <c r="P18" i="203"/>
  <c r="R9" i="203" s="1"/>
  <c r="I18" i="203"/>
  <c r="P9" i="203" s="1"/>
  <c r="D16" i="203"/>
  <c r="D30" i="203" s="1"/>
  <c r="B16" i="203"/>
  <c r="AF2" i="203"/>
  <c r="AF1" i="203"/>
  <c r="I1" i="203"/>
  <c r="H1" i="203"/>
  <c r="A1" i="203"/>
  <c r="P40" i="204"/>
  <c r="L7" i="204" s="1"/>
  <c r="I40" i="204"/>
  <c r="J7" i="204" s="1"/>
  <c r="J6" i="204" s="1"/>
  <c r="P38" i="204"/>
  <c r="O5" i="204" s="1"/>
  <c r="I38" i="204"/>
  <c r="M5" i="204" s="1"/>
  <c r="M4" i="204" s="1"/>
  <c r="P36" i="204"/>
  <c r="R7" i="204" s="1"/>
  <c r="I36" i="204"/>
  <c r="P7" i="204" s="1"/>
  <c r="P6" i="204" s="1"/>
  <c r="P34" i="204"/>
  <c r="L5" i="204" s="1"/>
  <c r="I34" i="204"/>
  <c r="J5" i="204" s="1"/>
  <c r="J4" i="204" s="1"/>
  <c r="P32" i="204"/>
  <c r="R11" i="204" s="1"/>
  <c r="I32" i="204"/>
  <c r="P11" i="204" s="1"/>
  <c r="B30" i="204"/>
  <c r="P26" i="204"/>
  <c r="O7" i="204" s="1"/>
  <c r="I26" i="204"/>
  <c r="M7" i="204" s="1"/>
  <c r="P24" i="204"/>
  <c r="R5" i="204" s="1"/>
  <c r="I24" i="204"/>
  <c r="P5" i="204" s="1"/>
  <c r="P22" i="204"/>
  <c r="O9" i="204" s="1"/>
  <c r="I22" i="204"/>
  <c r="M9" i="204" s="1"/>
  <c r="P20" i="204"/>
  <c r="I5" i="204" s="1"/>
  <c r="I20" i="204"/>
  <c r="G5" i="204" s="1"/>
  <c r="P18" i="204"/>
  <c r="R9" i="204" s="1"/>
  <c r="I18" i="204"/>
  <c r="P9" i="204" s="1"/>
  <c r="D16" i="204"/>
  <c r="D30" i="204" s="1"/>
  <c r="B16" i="204"/>
  <c r="AF2" i="204"/>
  <c r="AF1" i="204"/>
  <c r="I1" i="204"/>
  <c r="H1" i="204"/>
  <c r="A1" i="204"/>
  <c r="P40" i="205"/>
  <c r="L7" i="205" s="1"/>
  <c r="I40" i="205"/>
  <c r="J7" i="205" s="1"/>
  <c r="J6" i="205" s="1"/>
  <c r="P38" i="205"/>
  <c r="O5" i="205" s="1"/>
  <c r="I38" i="205"/>
  <c r="M5" i="205" s="1"/>
  <c r="P36" i="205"/>
  <c r="R7" i="205" s="1"/>
  <c r="I36" i="205"/>
  <c r="P7" i="205" s="1"/>
  <c r="P6" i="205" s="1"/>
  <c r="G13" i="205" s="1"/>
  <c r="P34" i="205"/>
  <c r="L5" i="205" s="1"/>
  <c r="I34" i="205"/>
  <c r="J5" i="205" s="1"/>
  <c r="J4" i="205" s="1"/>
  <c r="P32" i="205"/>
  <c r="R11" i="205" s="1"/>
  <c r="I32" i="205"/>
  <c r="P11" i="205" s="1"/>
  <c r="B30" i="205"/>
  <c r="P26" i="205"/>
  <c r="O7" i="205" s="1"/>
  <c r="I26" i="205"/>
  <c r="M7" i="205" s="1"/>
  <c r="P24" i="205"/>
  <c r="R5" i="205" s="1"/>
  <c r="I24" i="205"/>
  <c r="I110" i="241" s="1"/>
  <c r="P22" i="205"/>
  <c r="O9" i="205" s="1"/>
  <c r="I22" i="205"/>
  <c r="M9" i="205" s="1"/>
  <c r="P20" i="205"/>
  <c r="I5" i="205" s="1"/>
  <c r="I20" i="205"/>
  <c r="G5" i="205" s="1"/>
  <c r="P18" i="205"/>
  <c r="R9" i="205" s="1"/>
  <c r="I18" i="205"/>
  <c r="P9" i="205" s="1"/>
  <c r="D16" i="205"/>
  <c r="D30" i="205" s="1"/>
  <c r="B16" i="205"/>
  <c r="AF2" i="205"/>
  <c r="AF1" i="205"/>
  <c r="I1" i="205"/>
  <c r="H1" i="205"/>
  <c r="A1" i="205"/>
  <c r="P40" i="206"/>
  <c r="L7" i="206" s="1"/>
  <c r="I40" i="206"/>
  <c r="J7" i="206" s="1"/>
  <c r="J6" i="206" s="1"/>
  <c r="P38" i="206"/>
  <c r="O5" i="206" s="1"/>
  <c r="I38" i="206"/>
  <c r="M5" i="206" s="1"/>
  <c r="P36" i="206"/>
  <c r="R7" i="206" s="1"/>
  <c r="I36" i="206"/>
  <c r="P34" i="206"/>
  <c r="L5" i="206" s="1"/>
  <c r="I34" i="206"/>
  <c r="J5" i="206" s="1"/>
  <c r="J4" i="206" s="1"/>
  <c r="P32" i="206"/>
  <c r="R11" i="206" s="1"/>
  <c r="I32" i="206"/>
  <c r="P11" i="206" s="1"/>
  <c r="B30" i="206"/>
  <c r="P26" i="206"/>
  <c r="O7" i="206" s="1"/>
  <c r="I26" i="206"/>
  <c r="M7" i="206" s="1"/>
  <c r="P24" i="206"/>
  <c r="R5" i="206" s="1"/>
  <c r="I24" i="206"/>
  <c r="P5" i="206" s="1"/>
  <c r="P22" i="206"/>
  <c r="O9" i="206" s="1"/>
  <c r="I22" i="206"/>
  <c r="M9" i="206" s="1"/>
  <c r="P20" i="206"/>
  <c r="I5" i="206" s="1"/>
  <c r="I20" i="206"/>
  <c r="G5" i="206" s="1"/>
  <c r="G4" i="206" s="1"/>
  <c r="P18" i="206"/>
  <c r="R9" i="206" s="1"/>
  <c r="I18" i="206"/>
  <c r="P9" i="206" s="1"/>
  <c r="D16" i="206"/>
  <c r="D30" i="206" s="1"/>
  <c r="B16" i="206"/>
  <c r="P7" i="206"/>
  <c r="P6" i="206" s="1"/>
  <c r="G13" i="206" s="1"/>
  <c r="AF2" i="206"/>
  <c r="AF1" i="206"/>
  <c r="I1" i="206"/>
  <c r="H1" i="206"/>
  <c r="A1" i="206"/>
  <c r="P40" i="207"/>
  <c r="L7" i="207" s="1"/>
  <c r="I40" i="207"/>
  <c r="J7" i="207" s="1"/>
  <c r="J6" i="207" s="1"/>
  <c r="P38" i="207"/>
  <c r="O5" i="207" s="1"/>
  <c r="I38" i="207"/>
  <c r="M5" i="207" s="1"/>
  <c r="P36" i="207"/>
  <c r="R7" i="207" s="1"/>
  <c r="I36" i="207"/>
  <c r="P7" i="207" s="1"/>
  <c r="P6" i="207" s="1"/>
  <c r="P34" i="207"/>
  <c r="L5" i="207" s="1"/>
  <c r="I34" i="207"/>
  <c r="J5" i="207" s="1"/>
  <c r="J4" i="207" s="1"/>
  <c r="D9" i="207" s="1"/>
  <c r="P32" i="207"/>
  <c r="R11" i="207" s="1"/>
  <c r="I32" i="207"/>
  <c r="P11" i="207" s="1"/>
  <c r="B30" i="207"/>
  <c r="P26" i="207"/>
  <c r="O7" i="207" s="1"/>
  <c r="I26" i="207"/>
  <c r="M7" i="207" s="1"/>
  <c r="P24" i="207"/>
  <c r="R5" i="207" s="1"/>
  <c r="I24" i="207"/>
  <c r="P5" i="207" s="1"/>
  <c r="P22" i="207"/>
  <c r="O9" i="207" s="1"/>
  <c r="I22" i="207"/>
  <c r="M9" i="207" s="1"/>
  <c r="P20" i="207"/>
  <c r="I5" i="207" s="1"/>
  <c r="I20" i="207"/>
  <c r="G5" i="207" s="1"/>
  <c r="P18" i="207"/>
  <c r="R9" i="207" s="1"/>
  <c r="I18" i="207"/>
  <c r="P9" i="207" s="1"/>
  <c r="D16" i="207"/>
  <c r="D30" i="207" s="1"/>
  <c r="B16" i="207"/>
  <c r="AF2" i="207"/>
  <c r="AF1" i="207"/>
  <c r="I1" i="207"/>
  <c r="H1" i="207"/>
  <c r="A1" i="207"/>
  <c r="P40" i="208"/>
  <c r="L7" i="208" s="1"/>
  <c r="I40" i="208"/>
  <c r="P32" i="208"/>
  <c r="O5" i="208" s="1"/>
  <c r="I32" i="208"/>
  <c r="M5" i="208" s="1"/>
  <c r="P34" i="208"/>
  <c r="R7" i="208" s="1"/>
  <c r="I34" i="208"/>
  <c r="P7" i="208" s="1"/>
  <c r="P6" i="208" s="1"/>
  <c r="I13" i="208" s="1"/>
  <c r="P36" i="208"/>
  <c r="L5" i="208" s="1"/>
  <c r="I36" i="208"/>
  <c r="J5" i="208" s="1"/>
  <c r="J4" i="208" s="1"/>
  <c r="P38" i="208"/>
  <c r="R11" i="208" s="1"/>
  <c r="I38" i="208"/>
  <c r="P11" i="208" s="1"/>
  <c r="B30" i="208"/>
  <c r="P26" i="208"/>
  <c r="P162" i="241" s="1"/>
  <c r="I26" i="208"/>
  <c r="M7" i="208" s="1"/>
  <c r="P24" i="208"/>
  <c r="R5" i="208" s="1"/>
  <c r="I24" i="208"/>
  <c r="P5" i="208" s="1"/>
  <c r="P22" i="208"/>
  <c r="O9" i="208" s="1"/>
  <c r="I22" i="208"/>
  <c r="M9" i="208" s="1"/>
  <c r="P20" i="208"/>
  <c r="I5" i="208" s="1"/>
  <c r="I20" i="208"/>
  <c r="G5" i="208" s="1"/>
  <c r="P18" i="208"/>
  <c r="R9" i="208" s="1"/>
  <c r="I18" i="208"/>
  <c r="P9" i="208" s="1"/>
  <c r="D16" i="208"/>
  <c r="D30" i="208" s="1"/>
  <c r="B16" i="208"/>
  <c r="O7" i="208"/>
  <c r="J7" i="208"/>
  <c r="J6" i="208" s="1"/>
  <c r="G9" i="208" s="1"/>
  <c r="AF2" i="208"/>
  <c r="AF1" i="208"/>
  <c r="I1" i="208"/>
  <c r="H1" i="208"/>
  <c r="A1" i="208"/>
  <c r="P40" i="209"/>
  <c r="L7" i="209" s="1"/>
  <c r="I40" i="209"/>
  <c r="J7" i="209" s="1"/>
  <c r="J6" i="209" s="1"/>
  <c r="P38" i="209"/>
  <c r="O5" i="209" s="1"/>
  <c r="I38" i="209"/>
  <c r="M5" i="209" s="1"/>
  <c r="P36" i="209"/>
  <c r="R7" i="209" s="1"/>
  <c r="I36" i="209"/>
  <c r="P7" i="209" s="1"/>
  <c r="P6" i="209" s="1"/>
  <c r="P34" i="209"/>
  <c r="L5" i="209" s="1"/>
  <c r="I34" i="209"/>
  <c r="P32" i="209"/>
  <c r="R11" i="209" s="1"/>
  <c r="I32" i="209"/>
  <c r="P11" i="209" s="1"/>
  <c r="B30" i="209"/>
  <c r="P26" i="209"/>
  <c r="O7" i="209" s="1"/>
  <c r="I26" i="209"/>
  <c r="M7" i="209" s="1"/>
  <c r="P24" i="209"/>
  <c r="R5" i="209" s="1"/>
  <c r="I24" i="209"/>
  <c r="P5" i="209" s="1"/>
  <c r="P22" i="209"/>
  <c r="O9" i="209" s="1"/>
  <c r="I22" i="209"/>
  <c r="M9" i="209" s="1"/>
  <c r="P20" i="209"/>
  <c r="I5" i="209" s="1"/>
  <c r="I20" i="209"/>
  <c r="G5" i="209" s="1"/>
  <c r="P18" i="209"/>
  <c r="R9" i="209" s="1"/>
  <c r="I18" i="209"/>
  <c r="P9" i="209" s="1"/>
  <c r="D16" i="209"/>
  <c r="D30" i="209" s="1"/>
  <c r="B16" i="209"/>
  <c r="J5" i="209"/>
  <c r="J4" i="209" s="1"/>
  <c r="AF2" i="209"/>
  <c r="AF1" i="209"/>
  <c r="I1" i="209"/>
  <c r="H1" i="209"/>
  <c r="A1" i="209"/>
  <c r="P38" i="202"/>
  <c r="L7" i="202" s="1"/>
  <c r="I38" i="202"/>
  <c r="J7" i="202" s="1"/>
  <c r="J6" i="202" s="1"/>
  <c r="P36" i="202"/>
  <c r="O5" i="202" s="1"/>
  <c r="I36" i="202"/>
  <c r="M5" i="202" s="1"/>
  <c r="P34" i="202"/>
  <c r="R7" i="202" s="1"/>
  <c r="I34" i="202"/>
  <c r="P7" i="202" s="1"/>
  <c r="P6" i="202" s="1"/>
  <c r="I13" i="202" s="1"/>
  <c r="P32" i="202"/>
  <c r="L5" i="202" s="1"/>
  <c r="I32" i="202"/>
  <c r="P40" i="202"/>
  <c r="R11" i="202" s="1"/>
  <c r="I40" i="202"/>
  <c r="P11" i="202" s="1"/>
  <c r="B30" i="202"/>
  <c r="P26" i="202"/>
  <c r="O7" i="202" s="1"/>
  <c r="I26" i="202"/>
  <c r="M7" i="202" s="1"/>
  <c r="P24" i="202"/>
  <c r="R5" i="202" s="1"/>
  <c r="I24" i="202"/>
  <c r="P5" i="202" s="1"/>
  <c r="P22" i="202"/>
  <c r="O9" i="202" s="1"/>
  <c r="I22" i="202"/>
  <c r="M9" i="202" s="1"/>
  <c r="P20" i="202"/>
  <c r="I5" i="202" s="1"/>
  <c r="I20" i="202"/>
  <c r="G5" i="202" s="1"/>
  <c r="P18" i="202"/>
  <c r="R9" i="202" s="1"/>
  <c r="I18" i="202"/>
  <c r="P9" i="202" s="1"/>
  <c r="D16" i="202"/>
  <c r="D30" i="202" s="1"/>
  <c r="B16" i="202"/>
  <c r="J5" i="202"/>
  <c r="J4" i="202" s="1"/>
  <c r="AF2" i="202"/>
  <c r="AF1" i="202"/>
  <c r="I1" i="202"/>
  <c r="H1" i="202"/>
  <c r="A1" i="202"/>
  <c r="P40" i="201"/>
  <c r="I40" i="201"/>
  <c r="J7" i="201" s="1"/>
  <c r="J6" i="201" s="1"/>
  <c r="P38" i="201"/>
  <c r="O5" i="201" s="1"/>
  <c r="I38" i="201"/>
  <c r="P36" i="201"/>
  <c r="R7" i="201" s="1"/>
  <c r="I36" i="201"/>
  <c r="P7" i="201" s="1"/>
  <c r="P6" i="201" s="1"/>
  <c r="P34" i="201"/>
  <c r="L5" i="201" s="1"/>
  <c r="I34" i="201"/>
  <c r="J5" i="201" s="1"/>
  <c r="J4" i="201" s="1"/>
  <c r="P32" i="201"/>
  <c r="R11" i="201" s="1"/>
  <c r="I32" i="201"/>
  <c r="B30" i="201"/>
  <c r="P26" i="201"/>
  <c r="O7" i="201" s="1"/>
  <c r="I26" i="201"/>
  <c r="M7" i="201" s="1"/>
  <c r="P24" i="201"/>
  <c r="R5" i="201" s="1"/>
  <c r="I24" i="201"/>
  <c r="P5" i="201" s="1"/>
  <c r="P22" i="201"/>
  <c r="O9" i="201" s="1"/>
  <c r="I22" i="201"/>
  <c r="M9" i="201" s="1"/>
  <c r="P20" i="201"/>
  <c r="I5" i="201" s="1"/>
  <c r="I20" i="201"/>
  <c r="G5" i="201" s="1"/>
  <c r="G4" i="201" s="1"/>
  <c r="P18" i="201"/>
  <c r="R9" i="201" s="1"/>
  <c r="I18" i="201"/>
  <c r="P9" i="201" s="1"/>
  <c r="D16" i="201"/>
  <c r="D30" i="201" s="1"/>
  <c r="B16" i="201"/>
  <c r="P11" i="201"/>
  <c r="L7" i="201"/>
  <c r="M5" i="201"/>
  <c r="AF2" i="201"/>
  <c r="AF1" i="201"/>
  <c r="I1" i="201"/>
  <c r="H1" i="201"/>
  <c r="A1" i="201"/>
  <c r="P40" i="200"/>
  <c r="L7" i="200" s="1"/>
  <c r="I40" i="200"/>
  <c r="P38" i="200"/>
  <c r="O5" i="200" s="1"/>
  <c r="I38" i="200"/>
  <c r="M5" i="200" s="1"/>
  <c r="P36" i="200"/>
  <c r="R7" i="200" s="1"/>
  <c r="I36" i="200"/>
  <c r="P7" i="200" s="1"/>
  <c r="P6" i="200" s="1"/>
  <c r="P34" i="200"/>
  <c r="L5" i="200" s="1"/>
  <c r="I34" i="200"/>
  <c r="J5" i="200" s="1"/>
  <c r="J4" i="200" s="1"/>
  <c r="P32" i="200"/>
  <c r="R11" i="200" s="1"/>
  <c r="I32" i="200"/>
  <c r="P11" i="200" s="1"/>
  <c r="B30" i="200"/>
  <c r="P26" i="200"/>
  <c r="O7" i="200" s="1"/>
  <c r="I26" i="200"/>
  <c r="M7" i="200" s="1"/>
  <c r="P24" i="200"/>
  <c r="R5" i="200" s="1"/>
  <c r="I24" i="200"/>
  <c r="P5" i="200" s="1"/>
  <c r="P4" i="200" s="1"/>
  <c r="P22" i="200"/>
  <c r="O9" i="200" s="1"/>
  <c r="I22" i="200"/>
  <c r="M9" i="200" s="1"/>
  <c r="P20" i="200"/>
  <c r="I5" i="200" s="1"/>
  <c r="I20" i="200"/>
  <c r="G5" i="200" s="1"/>
  <c r="P18" i="200"/>
  <c r="R9" i="200" s="1"/>
  <c r="I18" i="200"/>
  <c r="P9" i="200" s="1"/>
  <c r="D16" i="200"/>
  <c r="D30" i="200" s="1"/>
  <c r="B16" i="200"/>
  <c r="J7" i="200"/>
  <c r="J6" i="200" s="1"/>
  <c r="I9" i="200" s="1"/>
  <c r="AF2" i="200"/>
  <c r="AF1" i="200"/>
  <c r="I1" i="200"/>
  <c r="H1" i="200"/>
  <c r="A1" i="200"/>
  <c r="P36" i="241" l="1"/>
  <c r="P34" i="241"/>
  <c r="P30" i="241"/>
  <c r="G4" i="200"/>
  <c r="P28" i="241"/>
  <c r="I36" i="241"/>
  <c r="I34" i="241"/>
  <c r="I32" i="241"/>
  <c r="I30" i="241"/>
  <c r="I28" i="241"/>
  <c r="P112" i="241"/>
  <c r="P110" i="241"/>
  <c r="P108" i="241"/>
  <c r="G4" i="205"/>
  <c r="D7" i="205" s="1"/>
  <c r="P106" i="241"/>
  <c r="P104" i="241"/>
  <c r="P5" i="205"/>
  <c r="P4" i="205" s="1"/>
  <c r="I106" i="241"/>
  <c r="I104" i="241"/>
  <c r="M6" i="209"/>
  <c r="P4" i="209"/>
  <c r="F13" i="209" s="1"/>
  <c r="P173" i="241"/>
  <c r="P171" i="241"/>
  <c r="G4" i="209"/>
  <c r="P169" i="241"/>
  <c r="P167" i="241"/>
  <c r="I175" i="241"/>
  <c r="I173" i="241"/>
  <c r="I169" i="241"/>
  <c r="I167" i="241"/>
  <c r="P4" i="208"/>
  <c r="D13" i="208" s="1"/>
  <c r="P160" i="241"/>
  <c r="P158" i="241"/>
  <c r="G4" i="208"/>
  <c r="F7" i="208" s="1"/>
  <c r="P156" i="241"/>
  <c r="P154" i="241"/>
  <c r="I162" i="241"/>
  <c r="I160" i="241"/>
  <c r="I158" i="241"/>
  <c r="I154" i="241"/>
  <c r="P125" i="241"/>
  <c r="P123" i="241"/>
  <c r="P4" i="206"/>
  <c r="P121" i="241"/>
  <c r="P117" i="241"/>
  <c r="I125" i="241"/>
  <c r="I123" i="241"/>
  <c r="I121" i="241"/>
  <c r="I119" i="241"/>
  <c r="I117" i="241"/>
  <c r="P49" i="241"/>
  <c r="P4" i="201"/>
  <c r="F13" i="201" s="1"/>
  <c r="P47" i="241"/>
  <c r="P45" i="241"/>
  <c r="P43" i="241"/>
  <c r="P41" i="241"/>
  <c r="I49" i="241"/>
  <c r="I45" i="241"/>
  <c r="I43" i="241"/>
  <c r="I41" i="241"/>
  <c r="P4" i="203"/>
  <c r="D13" i="203" s="1"/>
  <c r="P73" i="241"/>
  <c r="P71" i="241"/>
  <c r="G4" i="203"/>
  <c r="P69" i="241"/>
  <c r="P67" i="241"/>
  <c r="I75" i="241"/>
  <c r="I73" i="241"/>
  <c r="I69" i="241"/>
  <c r="I67" i="241"/>
  <c r="P99" i="241"/>
  <c r="P4" i="204"/>
  <c r="D13" i="204" s="1"/>
  <c r="P97" i="241"/>
  <c r="P93" i="241"/>
  <c r="G4" i="204"/>
  <c r="F7" i="204" s="1"/>
  <c r="P91" i="241"/>
  <c r="I99" i="241"/>
  <c r="I95" i="241"/>
  <c r="I93" i="241"/>
  <c r="I91" i="241"/>
  <c r="P62" i="241"/>
  <c r="P4" i="202"/>
  <c r="P60" i="241"/>
  <c r="P58" i="241"/>
  <c r="G4" i="202"/>
  <c r="D7" i="202" s="1"/>
  <c r="P56" i="241"/>
  <c r="P54" i="241"/>
  <c r="I62" i="241"/>
  <c r="I60" i="241"/>
  <c r="I58" i="241"/>
  <c r="I54" i="241"/>
  <c r="P149" i="241"/>
  <c r="P147" i="241"/>
  <c r="P4" i="207"/>
  <c r="P145" i="241"/>
  <c r="G4" i="207"/>
  <c r="P143" i="241"/>
  <c r="P141" i="241"/>
  <c r="I149" i="241"/>
  <c r="I147" i="241"/>
  <c r="I145" i="241"/>
  <c r="I143" i="241"/>
  <c r="I141" i="241"/>
  <c r="G13" i="239"/>
  <c r="I13" i="239"/>
  <c r="O13" i="239"/>
  <c r="M13" i="239"/>
  <c r="M12" i="239" s="1"/>
  <c r="AA10" i="239"/>
  <c r="F11" i="239"/>
  <c r="D11" i="239"/>
  <c r="L11" i="239"/>
  <c r="J11" i="239"/>
  <c r="Y10" i="239"/>
  <c r="AC10" i="239" s="1"/>
  <c r="AA12" i="239"/>
  <c r="AC12" i="239" s="1"/>
  <c r="F13" i="239"/>
  <c r="D13" i="239"/>
  <c r="D9" i="239"/>
  <c r="D8" i="239" s="1"/>
  <c r="F9" i="239"/>
  <c r="I9" i="239"/>
  <c r="Y6" i="239" s="1"/>
  <c r="G9" i="239"/>
  <c r="G8" i="239" s="1"/>
  <c r="Y8" i="239"/>
  <c r="V4" i="239"/>
  <c r="F7" i="239"/>
  <c r="D7" i="239"/>
  <c r="D6" i="239" s="1"/>
  <c r="J13" i="239"/>
  <c r="J12" i="239" s="1"/>
  <c r="AG1" i="239"/>
  <c r="G11" i="239"/>
  <c r="G10" i="239" s="1"/>
  <c r="Y6" i="238"/>
  <c r="F9" i="238"/>
  <c r="D9" i="238"/>
  <c r="D8" i="238" s="1"/>
  <c r="V8" i="238" s="1"/>
  <c r="D13" i="238"/>
  <c r="F13" i="238"/>
  <c r="G13" i="238"/>
  <c r="I13" i="238"/>
  <c r="Y12" i="238"/>
  <c r="P10" i="238"/>
  <c r="F11" i="238"/>
  <c r="D11" i="238"/>
  <c r="D10" i="238" s="1"/>
  <c r="V6" i="238"/>
  <c r="G9" i="238"/>
  <c r="G8" i="238" s="1"/>
  <c r="I9" i="238"/>
  <c r="J13" i="238"/>
  <c r="J12" i="238" s="1"/>
  <c r="AA8" i="238" s="1"/>
  <c r="AC8" i="238" s="1"/>
  <c r="AG1" i="238"/>
  <c r="F7" i="238"/>
  <c r="Y4" i="238" s="1"/>
  <c r="L11" i="237"/>
  <c r="Y8" i="237" s="1"/>
  <c r="J11" i="237"/>
  <c r="J10" i="237" s="1"/>
  <c r="AA8" i="237" s="1"/>
  <c r="G13" i="237"/>
  <c r="G12" i="237" s="1"/>
  <c r="I13" i="237"/>
  <c r="Y6" i="237" s="1"/>
  <c r="AC6" i="237" s="1"/>
  <c r="AA12" i="237"/>
  <c r="AC12" i="237" s="1"/>
  <c r="F13" i="237"/>
  <c r="D13" i="237"/>
  <c r="L30" i="237"/>
  <c r="Y10" i="237"/>
  <c r="L13" i="237"/>
  <c r="J13" i="237"/>
  <c r="J12" i="237" s="1"/>
  <c r="O13" i="237"/>
  <c r="M13" i="237"/>
  <c r="M12" i="237" s="1"/>
  <c r="AA10" i="237" s="1"/>
  <c r="V4" i="237"/>
  <c r="F7" i="237"/>
  <c r="D7" i="237"/>
  <c r="D6" i="237" s="1"/>
  <c r="D9" i="237"/>
  <c r="D8" i="237" s="1"/>
  <c r="F9" i="237"/>
  <c r="D11" i="237"/>
  <c r="G9" i="237"/>
  <c r="G8" i="237" s="1"/>
  <c r="AA6" i="237" s="1"/>
  <c r="F11" i="237"/>
  <c r="G11" i="237"/>
  <c r="G10" i="237" s="1"/>
  <c r="AG1" i="237"/>
  <c r="AG2" i="206"/>
  <c r="AG2" i="207"/>
  <c r="P10" i="206"/>
  <c r="O13" i="206" s="1"/>
  <c r="P8" i="200"/>
  <c r="L13" i="200" s="1"/>
  <c r="AG2" i="200"/>
  <c r="AG2" i="203"/>
  <c r="AG2" i="204"/>
  <c r="AG1" i="208"/>
  <c r="AG1" i="202"/>
  <c r="AG2" i="201"/>
  <c r="AG1" i="209"/>
  <c r="M8" i="208"/>
  <c r="J11" i="208" s="1"/>
  <c r="M4" i="209"/>
  <c r="F11" i="209" s="1"/>
  <c r="M4" i="202"/>
  <c r="F11" i="202" s="1"/>
  <c r="M4" i="203"/>
  <c r="M4" i="200"/>
  <c r="D11" i="200" s="1"/>
  <c r="M4" i="208"/>
  <c r="D11" i="208" s="1"/>
  <c r="M4" i="207"/>
  <c r="D11" i="207" s="1"/>
  <c r="M4" i="201"/>
  <c r="D11" i="201" s="1"/>
  <c r="M4" i="206"/>
  <c r="D11" i="206" s="1"/>
  <c r="M4" i="205"/>
  <c r="I13" i="203"/>
  <c r="G12" i="203" s="1"/>
  <c r="I13" i="205"/>
  <c r="G12" i="205" s="1"/>
  <c r="M6" i="208"/>
  <c r="G11" i="208" s="1"/>
  <c r="M6" i="206"/>
  <c r="I11" i="206" s="1"/>
  <c r="M6" i="204"/>
  <c r="I11" i="204" s="1"/>
  <c r="M6" i="205"/>
  <c r="I11" i="205" s="1"/>
  <c r="M6" i="200"/>
  <c r="I11" i="200" s="1"/>
  <c r="M6" i="202"/>
  <c r="G11" i="202" s="1"/>
  <c r="M6" i="207"/>
  <c r="G11" i="207" s="1"/>
  <c r="M6" i="201"/>
  <c r="I11" i="201" s="1"/>
  <c r="M6" i="203"/>
  <c r="I11" i="203" s="1"/>
  <c r="G11" i="209"/>
  <c r="I11" i="209"/>
  <c r="P10" i="205"/>
  <c r="O13" i="205" s="1"/>
  <c r="P10" i="201"/>
  <c r="P10" i="207"/>
  <c r="O13" i="207" s="1"/>
  <c r="P10" i="208"/>
  <c r="M13" i="208" s="1"/>
  <c r="P10" i="200"/>
  <c r="O13" i="200" s="1"/>
  <c r="P10" i="202"/>
  <c r="O13" i="202" s="1"/>
  <c r="P10" i="203"/>
  <c r="O13" i="203" s="1"/>
  <c r="P10" i="204"/>
  <c r="O13" i="204" s="1"/>
  <c r="M8" i="202"/>
  <c r="L11" i="202" s="1"/>
  <c r="M8" i="203"/>
  <c r="L11" i="203" s="1"/>
  <c r="M8" i="201"/>
  <c r="L11" i="201" s="1"/>
  <c r="M8" i="207"/>
  <c r="J11" i="207" s="1"/>
  <c r="M8" i="206"/>
  <c r="J11" i="206" s="1"/>
  <c r="M8" i="204"/>
  <c r="L11" i="204" s="1"/>
  <c r="M8" i="205"/>
  <c r="L11" i="205" s="1"/>
  <c r="M8" i="209"/>
  <c r="L11" i="209" s="1"/>
  <c r="M8" i="200"/>
  <c r="J11" i="200" s="1"/>
  <c r="D7" i="209"/>
  <c r="D7" i="200"/>
  <c r="D7" i="203"/>
  <c r="P8" i="202"/>
  <c r="L13" i="202" s="1"/>
  <c r="P8" i="207"/>
  <c r="J13" i="207" s="1"/>
  <c r="P8" i="203"/>
  <c r="L13" i="203" s="1"/>
  <c r="P8" i="204"/>
  <c r="J13" i="204" s="1"/>
  <c r="P8" i="206"/>
  <c r="L13" i="206" s="1"/>
  <c r="P8" i="201"/>
  <c r="L13" i="201" s="1"/>
  <c r="P8" i="208"/>
  <c r="L13" i="208" s="1"/>
  <c r="P8" i="209"/>
  <c r="J13" i="209" s="1"/>
  <c r="P8" i="205"/>
  <c r="L13" i="205" s="1"/>
  <c r="AG2" i="209"/>
  <c r="AG1" i="207"/>
  <c r="AG1" i="206"/>
  <c r="AG2" i="205"/>
  <c r="AG2" i="202"/>
  <c r="G13" i="209"/>
  <c r="I13" i="209"/>
  <c r="D11" i="202"/>
  <c r="F7" i="209"/>
  <c r="P10" i="209"/>
  <c r="D7" i="207"/>
  <c r="F7" i="207"/>
  <c r="I9" i="207"/>
  <c r="G9" i="207"/>
  <c r="F9" i="207"/>
  <c r="D8" i="207" s="1"/>
  <c r="F9" i="202"/>
  <c r="D9" i="202"/>
  <c r="D8" i="202" s="1"/>
  <c r="F9" i="208"/>
  <c r="F13" i="202"/>
  <c r="D13" i="202"/>
  <c r="G13" i="202"/>
  <c r="G12" i="202" s="1"/>
  <c r="D9" i="208"/>
  <c r="I13" i="207"/>
  <c r="G13" i="207"/>
  <c r="I9" i="209"/>
  <c r="G9" i="209"/>
  <c r="I9" i="202"/>
  <c r="G9" i="202"/>
  <c r="F9" i="209"/>
  <c r="D9" i="209"/>
  <c r="G13" i="204"/>
  <c r="I13" i="204"/>
  <c r="F7" i="202"/>
  <c r="D6" i="202" s="1"/>
  <c r="F13" i="207"/>
  <c r="D13" i="207"/>
  <c r="D9" i="206"/>
  <c r="F9" i="206"/>
  <c r="I9" i="208"/>
  <c r="G8" i="208" s="1"/>
  <c r="F7" i="206"/>
  <c r="D7" i="206"/>
  <c r="AG2" i="208"/>
  <c r="G13" i="208"/>
  <c r="G12" i="208" s="1"/>
  <c r="I9" i="206"/>
  <c r="G9" i="206"/>
  <c r="I13" i="206"/>
  <c r="G12" i="206" s="1"/>
  <c r="F13" i="206"/>
  <c r="D13" i="206"/>
  <c r="M13" i="205"/>
  <c r="I9" i="204"/>
  <c r="G9" i="204"/>
  <c r="I9" i="205"/>
  <c r="G9" i="205"/>
  <c r="F7" i="205"/>
  <c r="D9" i="205"/>
  <c r="D9" i="204"/>
  <c r="F7" i="203"/>
  <c r="D9" i="203"/>
  <c r="F9" i="205"/>
  <c r="F9" i="204"/>
  <c r="D11" i="204"/>
  <c r="F9" i="203"/>
  <c r="D13" i="205"/>
  <c r="F11" i="204"/>
  <c r="G9" i="203"/>
  <c r="G8" i="203" s="1"/>
  <c r="AG1" i="205"/>
  <c r="F13" i="205"/>
  <c r="AG1" i="204"/>
  <c r="AG1" i="203"/>
  <c r="F13" i="203"/>
  <c r="D12" i="203" s="1"/>
  <c r="I9" i="201"/>
  <c r="G9" i="201"/>
  <c r="O13" i="201"/>
  <c r="M13" i="201"/>
  <c r="D7" i="201"/>
  <c r="F7" i="201"/>
  <c r="G13" i="201"/>
  <c r="I13" i="201"/>
  <c r="D9" i="201"/>
  <c r="F9" i="201"/>
  <c r="F11" i="201"/>
  <c r="AG1" i="201"/>
  <c r="G13" i="200"/>
  <c r="I13" i="200"/>
  <c r="F13" i="200"/>
  <c r="D13" i="200"/>
  <c r="F7" i="200"/>
  <c r="D9" i="200"/>
  <c r="F9" i="200"/>
  <c r="G9" i="200"/>
  <c r="G8" i="200" s="1"/>
  <c r="AG1" i="200"/>
  <c r="D12" i="200" l="1"/>
  <c r="J13" i="200"/>
  <c r="J12" i="200" s="1"/>
  <c r="D13" i="209"/>
  <c r="D6" i="209"/>
  <c r="J11" i="209"/>
  <c r="J10" i="209" s="1"/>
  <c r="F13" i="208"/>
  <c r="D7" i="208"/>
  <c r="D6" i="208" s="1"/>
  <c r="D13" i="201"/>
  <c r="F13" i="204"/>
  <c r="D12" i="204" s="1"/>
  <c r="D7" i="204"/>
  <c r="L13" i="204"/>
  <c r="J11" i="202"/>
  <c r="AC8" i="239"/>
  <c r="J10" i="239"/>
  <c r="AA8" i="239" s="1"/>
  <c r="V6" i="239"/>
  <c r="Y4" i="239"/>
  <c r="V8" i="239"/>
  <c r="AE8" i="239" s="1"/>
  <c r="D12" i="239"/>
  <c r="D10" i="239"/>
  <c r="V10" i="239" s="1"/>
  <c r="AE10" i="239" s="1"/>
  <c r="G12" i="239"/>
  <c r="AA6" i="239" s="1"/>
  <c r="AC6" i="239" s="1"/>
  <c r="AA6" i="238"/>
  <c r="AC6" i="238" s="1"/>
  <c r="AE6" i="238" s="1"/>
  <c r="AE8" i="238"/>
  <c r="G12" i="238"/>
  <c r="L30" i="238"/>
  <c r="V10" i="238"/>
  <c r="D12" i="238"/>
  <c r="L16" i="238"/>
  <c r="M13" i="238"/>
  <c r="O13" i="238"/>
  <c r="Y10" i="238" s="1"/>
  <c r="AA12" i="238"/>
  <c r="AC12" i="238" s="1"/>
  <c r="AC8" i="237"/>
  <c r="Y4" i="237"/>
  <c r="V8" i="237"/>
  <c r="AE8" i="237" s="1"/>
  <c r="D12" i="237"/>
  <c r="V12" i="237" s="1"/>
  <c r="AE12" i="237" s="1"/>
  <c r="V6" i="237"/>
  <c r="AE6" i="237" s="1"/>
  <c r="AC10" i="237"/>
  <c r="D10" i="237"/>
  <c r="V10" i="237" s="1"/>
  <c r="AE10" i="237" s="1"/>
  <c r="F11" i="206"/>
  <c r="D10" i="206" s="1"/>
  <c r="D11" i="209"/>
  <c r="D10" i="209" s="1"/>
  <c r="D12" i="206"/>
  <c r="I11" i="207"/>
  <c r="G10" i="207" s="1"/>
  <c r="I11" i="208"/>
  <c r="G11" i="200"/>
  <c r="G10" i="200" s="1"/>
  <c r="D6" i="200"/>
  <c r="G11" i="204"/>
  <c r="G10" i="204" s="1"/>
  <c r="J11" i="205"/>
  <c r="J10" i="205" s="1"/>
  <c r="M13" i="206"/>
  <c r="D8" i="206"/>
  <c r="F11" i="208"/>
  <c r="D11" i="205"/>
  <c r="M13" i="204"/>
  <c r="M12" i="204" s="1"/>
  <c r="M13" i="207"/>
  <c r="F11" i="203"/>
  <c r="J13" i="205"/>
  <c r="J12" i="205" s="1"/>
  <c r="L13" i="207"/>
  <c r="J12" i="207" s="1"/>
  <c r="J12" i="204"/>
  <c r="L13" i="209"/>
  <c r="G11" i="205"/>
  <c r="G10" i="205" s="1"/>
  <c r="J13" i="206"/>
  <c r="G11" i="201"/>
  <c r="G10" i="201" s="1"/>
  <c r="D12" i="201"/>
  <c r="G11" i="206"/>
  <c r="G10" i="206" s="1"/>
  <c r="L11" i="200"/>
  <c r="G11" i="203"/>
  <c r="G10" i="203" s="1"/>
  <c r="J11" i="203"/>
  <c r="J10" i="203" s="1"/>
  <c r="L11" i="208"/>
  <c r="J10" i="208" s="1"/>
  <c r="L11" i="207"/>
  <c r="L11" i="206"/>
  <c r="J11" i="201"/>
  <c r="J10" i="201" s="1"/>
  <c r="G8" i="205"/>
  <c r="G8" i="202"/>
  <c r="G8" i="206"/>
  <c r="G8" i="201"/>
  <c r="G8" i="204"/>
  <c r="G8" i="209"/>
  <c r="G8" i="207"/>
  <c r="F11" i="205"/>
  <c r="F11" i="207"/>
  <c r="D10" i="207" s="1"/>
  <c r="F11" i="200"/>
  <c r="D10" i="200" s="1"/>
  <c r="D11" i="203"/>
  <c r="D10" i="202"/>
  <c r="G12" i="207"/>
  <c r="I11" i="202"/>
  <c r="G10" i="202" s="1"/>
  <c r="G10" i="209"/>
  <c r="D8" i="205"/>
  <c r="D8" i="209"/>
  <c r="D8" i="203"/>
  <c r="D8" i="208"/>
  <c r="D8" i="200"/>
  <c r="D8" i="201"/>
  <c r="D8" i="204"/>
  <c r="O13" i="208"/>
  <c r="M12" i="208" s="1"/>
  <c r="M12" i="201"/>
  <c r="M13" i="202"/>
  <c r="M12" i="202" s="1"/>
  <c r="M12" i="207"/>
  <c r="M13" i="200"/>
  <c r="M12" i="200" s="1"/>
  <c r="M13" i="203"/>
  <c r="M12" i="203" s="1"/>
  <c r="M12" i="205"/>
  <c r="D12" i="209"/>
  <c r="J11" i="204"/>
  <c r="J10" i="204" s="1"/>
  <c r="D6" i="204"/>
  <c r="D6" i="203"/>
  <c r="D6" i="201"/>
  <c r="D6" i="206"/>
  <c r="D6" i="205"/>
  <c r="D6" i="207"/>
  <c r="J13" i="201"/>
  <c r="J12" i="201" s="1"/>
  <c r="J13" i="203"/>
  <c r="J12" i="203" s="1"/>
  <c r="J13" i="202"/>
  <c r="J12" i="202" s="1"/>
  <c r="J13" i="208"/>
  <c r="J12" i="208" s="1"/>
  <c r="J12" i="206"/>
  <c r="G12" i="204"/>
  <c r="G12" i="209"/>
  <c r="D12" i="207"/>
  <c r="D12" i="208"/>
  <c r="J10" i="202"/>
  <c r="D12" i="205"/>
  <c r="D12" i="202"/>
  <c r="O13" i="209"/>
  <c r="M13" i="209"/>
  <c r="D10" i="204"/>
  <c r="D10" i="208"/>
  <c r="M12" i="206"/>
  <c r="D10" i="201"/>
  <c r="G12" i="201"/>
  <c r="G12" i="200"/>
  <c r="AE6" i="200" l="1"/>
  <c r="G10" i="208"/>
  <c r="AE6" i="208" s="1"/>
  <c r="AC4" i="239"/>
  <c r="AE6" i="239"/>
  <c r="AA4" i="239"/>
  <c r="V12" i="239"/>
  <c r="AE12" i="239" s="1"/>
  <c r="V12" i="238"/>
  <c r="AE12" i="238" s="1"/>
  <c r="AA4" i="238"/>
  <c r="AC4" i="238" s="1"/>
  <c r="M12" i="238"/>
  <c r="AA10" i="238" s="1"/>
  <c r="AC10" i="238" s="1"/>
  <c r="AE10" i="238" s="1"/>
  <c r="AA4" i="237"/>
  <c r="AC4" i="237" s="1"/>
  <c r="J10" i="200"/>
  <c r="AE8" i="200" s="1"/>
  <c r="J10" i="206"/>
  <c r="AE10" i="206" s="1"/>
  <c r="AE10" i="204"/>
  <c r="AE6" i="205"/>
  <c r="J12" i="209"/>
  <c r="D10" i="205"/>
  <c r="AE4" i="209"/>
  <c r="AE6" i="206"/>
  <c r="D10" i="203"/>
  <c r="AE12" i="207"/>
  <c r="J10" i="207"/>
  <c r="AE12" i="208"/>
  <c r="AE6" i="203"/>
  <c r="AE6" i="201"/>
  <c r="AE8" i="203"/>
  <c r="AE6" i="209"/>
  <c r="AE10" i="202"/>
  <c r="AE4" i="200"/>
  <c r="AE12" i="204"/>
  <c r="AE10" i="201"/>
  <c r="AE12" i="202"/>
  <c r="AE12" i="205"/>
  <c r="AE8" i="208"/>
  <c r="AE12" i="206"/>
  <c r="AE6" i="204"/>
  <c r="M12" i="209"/>
  <c r="AE8" i="202"/>
  <c r="AE10" i="205"/>
  <c r="AE12" i="203"/>
  <c r="AE12" i="201"/>
  <c r="AE12" i="200"/>
  <c r="AE10" i="200" l="1"/>
  <c r="AC14" i="206"/>
  <c r="AE6" i="207"/>
  <c r="AC14" i="239"/>
  <c r="AE4" i="239"/>
  <c r="AD6" i="239" s="1"/>
  <c r="AD12" i="239"/>
  <c r="AD10" i="238"/>
  <c r="AD12" i="238"/>
  <c r="AC14" i="238"/>
  <c r="AE4" i="238"/>
  <c r="AC14" i="237"/>
  <c r="AE4" i="237"/>
  <c r="AE6" i="202"/>
  <c r="AE8" i="209"/>
  <c r="AE8" i="207"/>
  <c r="AE8" i="201"/>
  <c r="AE8" i="205"/>
  <c r="AE4" i="207"/>
  <c r="AE10" i="203"/>
  <c r="AE10" i="207"/>
  <c r="AE10" i="208"/>
  <c r="AE8" i="204"/>
  <c r="AC14" i="200"/>
  <c r="AE4" i="206"/>
  <c r="AC14" i="204"/>
  <c r="AE4" i="204"/>
  <c r="AC14" i="205"/>
  <c r="AE4" i="205"/>
  <c r="AC14" i="202"/>
  <c r="AE4" i="202"/>
  <c r="AC14" i="208"/>
  <c r="AE4" i="208"/>
  <c r="AC14" i="203"/>
  <c r="AE4" i="203"/>
  <c r="AE12" i="209"/>
  <c r="AC14" i="201"/>
  <c r="AE4" i="201"/>
  <c r="Z10" i="222" l="1"/>
  <c r="AE8" i="206"/>
  <c r="AD4" i="239"/>
  <c r="AD8" i="239"/>
  <c r="AD10" i="239"/>
  <c r="AD4" i="238"/>
  <c r="AD6" i="238"/>
  <c r="AD8" i="238"/>
  <c r="AD4" i="237"/>
  <c r="AD10" i="237"/>
  <c r="AD8" i="237"/>
  <c r="AD6" i="237"/>
  <c r="AD12" i="237"/>
  <c r="AC14" i="207"/>
  <c r="AE10" i="209"/>
  <c r="AC14" i="209"/>
  <c r="AC10" i="222" l="1"/>
  <c r="AE10" i="222" s="1"/>
  <c r="N11" i="222" s="1"/>
  <c r="AF10" i="222"/>
  <c r="AH10" i="222" s="1"/>
  <c r="Q12" i="222" s="1"/>
  <c r="T10" i="222"/>
  <c r="V10" i="222" s="1"/>
  <c r="G11" i="222" s="1"/>
  <c r="W10" i="222"/>
  <c r="Y10" i="222" s="1"/>
  <c r="H12" i="222" s="1"/>
  <c r="T25" i="222"/>
  <c r="V25" i="222" s="1"/>
  <c r="W25" i="222"/>
  <c r="Y25" i="222" s="1"/>
  <c r="AF25" i="222"/>
  <c r="AH25" i="222" s="1"/>
  <c r="AC25" i="222"/>
  <c r="AE25" i="222" s="1"/>
  <c r="Z25" i="222"/>
  <c r="T16" i="222"/>
  <c r="V16" i="222" s="1"/>
  <c r="W16" i="222"/>
  <c r="Y16" i="222" s="1"/>
  <c r="AF16" i="222"/>
  <c r="AH16" i="222" s="1"/>
  <c r="AC16" i="222"/>
  <c r="AE16" i="222" s="1"/>
  <c r="Z16" i="222"/>
  <c r="W28" i="222"/>
  <c r="Y28" i="222" s="1"/>
  <c r="Z28" i="222"/>
  <c r="T28" i="222"/>
  <c r="V28" i="222" s="1"/>
  <c r="AF28" i="222"/>
  <c r="AH28" i="222" s="1"/>
  <c r="AC28" i="222"/>
  <c r="AE28" i="222" s="1"/>
  <c r="AF22" i="222"/>
  <c r="AH22" i="222" s="1"/>
  <c r="AC22" i="222"/>
  <c r="AE22" i="222" s="1"/>
  <c r="Z22" i="222"/>
  <c r="W22" i="222"/>
  <c r="Y22" i="222" s="1"/>
  <c r="T22" i="222"/>
  <c r="V22" i="222" s="1"/>
  <c r="AC34" i="222"/>
  <c r="AE34" i="222" s="1"/>
  <c r="Z34" i="222"/>
  <c r="W34" i="222"/>
  <c r="Y34" i="222" s="1"/>
  <c r="T34" i="222"/>
  <c r="V34" i="222" s="1"/>
  <c r="AF34" i="222"/>
  <c r="AH34" i="222" s="1"/>
  <c r="AF13" i="222"/>
  <c r="AH13" i="222" s="1"/>
  <c r="AC13" i="222"/>
  <c r="AE13" i="222" s="1"/>
  <c r="T13" i="222"/>
  <c r="V13" i="222" s="1"/>
  <c r="Z13" i="222"/>
  <c r="W13" i="222"/>
  <c r="Y13" i="222" s="1"/>
  <c r="Z31" i="222"/>
  <c r="W31" i="222"/>
  <c r="Y31" i="222" s="1"/>
  <c r="T31" i="222"/>
  <c r="V31" i="222" s="1"/>
  <c r="AC31" i="222"/>
  <c r="AE31" i="222" s="1"/>
  <c r="AF31" i="222"/>
  <c r="AH31" i="222" s="1"/>
  <c r="E11" i="222"/>
  <c r="E12" i="222"/>
  <c r="S11" i="222"/>
  <c r="AB10" i="222"/>
  <c r="W19" i="222"/>
  <c r="Y19" i="222" s="1"/>
  <c r="T19" i="222"/>
  <c r="V19" i="222" s="1"/>
  <c r="AF19" i="222"/>
  <c r="AH19" i="222" s="1"/>
  <c r="AC19" i="222"/>
  <c r="AE19" i="222" s="1"/>
  <c r="Z19" i="222"/>
  <c r="Q11" i="222" l="1"/>
  <c r="P11" i="222"/>
  <c r="AG11" i="222" s="1"/>
  <c r="N12" i="222"/>
  <c r="J11" i="222"/>
  <c r="H11" i="222"/>
  <c r="AF11" i="222" s="1"/>
  <c r="T11" i="222"/>
  <c r="AC11" i="222" s="1"/>
  <c r="Q29" i="222"/>
  <c r="H30" i="222"/>
  <c r="AB28" i="222"/>
  <c r="G29" i="222"/>
  <c r="N29" i="222"/>
  <c r="S29" i="222"/>
  <c r="N30" i="222"/>
  <c r="E30" i="222"/>
  <c r="J29" i="222"/>
  <c r="H29" i="222"/>
  <c r="P29" i="222"/>
  <c r="Q30" i="222"/>
  <c r="E29" i="222"/>
  <c r="S14" i="222"/>
  <c r="N15" i="222"/>
  <c r="H14" i="222"/>
  <c r="AB13" i="222"/>
  <c r="E15" i="222"/>
  <c r="P14" i="222"/>
  <c r="Q15" i="222"/>
  <c r="Q14" i="222"/>
  <c r="H15" i="222"/>
  <c r="N14" i="222"/>
  <c r="E14" i="222"/>
  <c r="J14" i="222"/>
  <c r="G14" i="222"/>
  <c r="Q26" i="222"/>
  <c r="H26" i="222"/>
  <c r="P26" i="222"/>
  <c r="E27" i="222"/>
  <c r="AB25" i="222"/>
  <c r="Q27" i="222"/>
  <c r="J26" i="222"/>
  <c r="N26" i="222"/>
  <c r="N27" i="222"/>
  <c r="S26" i="222"/>
  <c r="H27" i="222"/>
  <c r="G26" i="222"/>
  <c r="E26" i="222"/>
  <c r="J23" i="222"/>
  <c r="Q24" i="222"/>
  <c r="H24" i="222"/>
  <c r="P23" i="222"/>
  <c r="Q23" i="222"/>
  <c r="N23" i="222"/>
  <c r="AB22" i="222"/>
  <c r="H23" i="222"/>
  <c r="S23" i="222"/>
  <c r="N24" i="222"/>
  <c r="E23" i="222"/>
  <c r="E24" i="222"/>
  <c r="Q35" i="222"/>
  <c r="Q36" i="222"/>
  <c r="G35" i="222"/>
  <c r="J35" i="222"/>
  <c r="E35" i="222"/>
  <c r="H36" i="222"/>
  <c r="N36" i="222"/>
  <c r="P35" i="222"/>
  <c r="S35" i="222"/>
  <c r="N35" i="222"/>
  <c r="H35" i="222"/>
  <c r="AB34" i="222"/>
  <c r="E36" i="222"/>
  <c r="N18" i="222"/>
  <c r="Q18" i="222"/>
  <c r="J17" i="222"/>
  <c r="Q17" i="222"/>
  <c r="H18" i="222"/>
  <c r="G17" i="222"/>
  <c r="N17" i="222"/>
  <c r="AB16" i="222"/>
  <c r="E18" i="222"/>
  <c r="E17" i="222"/>
  <c r="S17" i="222"/>
  <c r="H17" i="222"/>
  <c r="P17" i="222"/>
  <c r="AF37" i="222"/>
  <c r="AH37" i="222" s="1"/>
  <c r="AC37" i="222"/>
  <c r="AE37" i="222" s="1"/>
  <c r="Z37" i="222"/>
  <c r="W37" i="222"/>
  <c r="Y37" i="222" s="1"/>
  <c r="T37" i="222"/>
  <c r="V37" i="222" s="1"/>
  <c r="G23" i="222"/>
  <c r="E32" i="222"/>
  <c r="H33" i="222"/>
  <c r="Q32" i="222"/>
  <c r="J32" i="222"/>
  <c r="G32" i="222"/>
  <c r="N32" i="222"/>
  <c r="P32" i="222"/>
  <c r="Q33" i="222"/>
  <c r="AB31" i="222"/>
  <c r="S32" i="222"/>
  <c r="N33" i="222"/>
  <c r="H32" i="222"/>
  <c r="E33" i="222"/>
  <c r="Q21" i="222"/>
  <c r="G20" i="222"/>
  <c r="N20" i="222"/>
  <c r="N21" i="222"/>
  <c r="AB19" i="222"/>
  <c r="E21" i="222"/>
  <c r="H21" i="222"/>
  <c r="S20" i="222"/>
  <c r="Q20" i="222"/>
  <c r="H20" i="222"/>
  <c r="P20" i="222"/>
  <c r="E20" i="222"/>
  <c r="J20" i="222"/>
  <c r="D30" i="199"/>
  <c r="B30" i="199"/>
  <c r="D16" i="199"/>
  <c r="B16" i="199"/>
  <c r="A1" i="199"/>
  <c r="AF2" i="199"/>
  <c r="AF1" i="199"/>
  <c r="A1" i="198"/>
  <c r="AF1" i="198"/>
  <c r="AF2" i="198"/>
  <c r="AC28" i="194"/>
  <c r="AC29" i="194"/>
  <c r="AC30" i="194"/>
  <c r="AC31" i="194"/>
  <c r="AC32" i="194"/>
  <c r="AC33" i="194"/>
  <c r="AC27" i="194"/>
  <c r="AB3" i="194"/>
  <c r="AB4" i="194" s="1"/>
  <c r="AB5" i="194" s="1"/>
  <c r="AB6" i="194" s="1"/>
  <c r="AB7" i="194" s="1"/>
  <c r="AB8" i="194" s="1"/>
  <c r="AB9" i="194" s="1"/>
  <c r="AB10" i="194" s="1"/>
  <c r="Y11" i="222" l="1"/>
  <c r="W11" i="222"/>
  <c r="T35" i="222"/>
  <c r="AC35" i="222" s="1"/>
  <c r="T26" i="222"/>
  <c r="AC26" i="222" s="1"/>
  <c r="T17" i="222"/>
  <c r="AC17" i="222" s="1"/>
  <c r="E39" i="222"/>
  <c r="AB37" i="222"/>
  <c r="E38" i="222"/>
  <c r="J38" i="222"/>
  <c r="Q38" i="222"/>
  <c r="H39" i="222"/>
  <c r="S38" i="222"/>
  <c r="N39" i="222"/>
  <c r="Q39" i="222"/>
  <c r="G38" i="222"/>
  <c r="N38" i="222"/>
  <c r="H38" i="222"/>
  <c r="P38" i="222"/>
  <c r="W26" i="222"/>
  <c r="AF26" i="222"/>
  <c r="T32" i="222"/>
  <c r="AC32" i="222" s="1"/>
  <c r="W32" i="222"/>
  <c r="AF32" i="222"/>
  <c r="AG35" i="222"/>
  <c r="Y35" i="222"/>
  <c r="Y26" i="222"/>
  <c r="AG26" i="222"/>
  <c r="AG14" i="222"/>
  <c r="Y14" i="222"/>
  <c r="T29" i="222"/>
  <c r="AC29" i="222" s="1"/>
  <c r="AG23" i="222"/>
  <c r="Y23" i="222"/>
  <c r="AF29" i="222"/>
  <c r="W29" i="222"/>
  <c r="W17" i="222"/>
  <c r="AF17" i="222"/>
  <c r="W35" i="222"/>
  <c r="AF35" i="222"/>
  <c r="AF14" i="222"/>
  <c r="W14" i="222"/>
  <c r="T14" i="222"/>
  <c r="AC14" i="222" s="1"/>
  <c r="W23" i="222"/>
  <c r="AF23" i="222"/>
  <c r="AG29" i="222"/>
  <c r="Y29" i="222"/>
  <c r="AG32" i="222"/>
  <c r="Y32" i="222"/>
  <c r="AG17" i="222"/>
  <c r="Y17" i="222"/>
  <c r="T23" i="222"/>
  <c r="AC23" i="222" s="1"/>
  <c r="AH11" i="222"/>
  <c r="AI11" i="222" s="1"/>
  <c r="T20" i="222"/>
  <c r="AC20" i="222" s="1"/>
  <c r="AF20" i="222"/>
  <c r="W20" i="222"/>
  <c r="AG20" i="222"/>
  <c r="Y20" i="222"/>
  <c r="AG1" i="199"/>
  <c r="AG2" i="199"/>
  <c r="AG2" i="198"/>
  <c r="AG1" i="198"/>
  <c r="AB11" i="194"/>
  <c r="AA52" i="194"/>
  <c r="T12" i="230"/>
  <c r="O12" i="230"/>
  <c r="G12" i="230"/>
  <c r="B12" i="230"/>
  <c r="N13" i="230"/>
  <c r="N7" i="230"/>
  <c r="A3" i="230"/>
  <c r="U26" i="210"/>
  <c r="U20" i="210"/>
  <c r="H48" i="211"/>
  <c r="B48" i="211"/>
  <c r="H43" i="211"/>
  <c r="B43" i="211"/>
  <c r="U43" i="211"/>
  <c r="O43" i="211"/>
  <c r="U38" i="211"/>
  <c r="O38" i="211"/>
  <c r="O33" i="211"/>
  <c r="U28" i="211"/>
  <c r="O28" i="211"/>
  <c r="H33" i="211"/>
  <c r="B33" i="211"/>
  <c r="H28" i="211"/>
  <c r="O26" i="210"/>
  <c r="B20" i="210"/>
  <c r="O20" i="210"/>
  <c r="G27" i="88"/>
  <c r="B27" i="88"/>
  <c r="G21" i="88"/>
  <c r="B21" i="88"/>
  <c r="N36" i="225"/>
  <c r="N30" i="225"/>
  <c r="N16" i="88"/>
  <c r="N10" i="88"/>
  <c r="H38" i="47"/>
  <c r="B38" i="47"/>
  <c r="I33" i="47"/>
  <c r="C33" i="47"/>
  <c r="H20" i="47"/>
  <c r="B20" i="47"/>
  <c r="AA11" i="222" l="1"/>
  <c r="AA35" i="222"/>
  <c r="AA17" i="222"/>
  <c r="AH17" i="222"/>
  <c r="AI17" i="222" s="1"/>
  <c r="T38" i="222"/>
  <c r="AC38" i="222" s="1"/>
  <c r="AH23" i="222"/>
  <c r="AI23" i="222" s="1"/>
  <c r="AH32" i="222"/>
  <c r="AI32" i="222" s="1"/>
  <c r="AA14" i="222"/>
  <c r="AA29" i="222"/>
  <c r="AA32" i="222"/>
  <c r="AG38" i="222"/>
  <c r="Y38" i="222"/>
  <c r="AH14" i="222"/>
  <c r="AI14" i="222" s="1"/>
  <c r="AH29" i="222"/>
  <c r="AI29" i="222" s="1"/>
  <c r="AH35" i="222"/>
  <c r="AI35" i="222" s="1"/>
  <c r="AH26" i="222"/>
  <c r="AI26" i="222" s="1"/>
  <c r="W38" i="222"/>
  <c r="AF38" i="222"/>
  <c r="AA23" i="222"/>
  <c r="AA26" i="222"/>
  <c r="AH20" i="222"/>
  <c r="AI20" i="222" s="1"/>
  <c r="AA20" i="222"/>
  <c r="AB12" i="194"/>
  <c r="AC60" i="194"/>
  <c r="AC74" i="194"/>
  <c r="AC57" i="194"/>
  <c r="AC63" i="194"/>
  <c r="AC69" i="194"/>
  <c r="AC72" i="194"/>
  <c r="AC58" i="194"/>
  <c r="AC64" i="194"/>
  <c r="AC70" i="194"/>
  <c r="AC71" i="194"/>
  <c r="AC59" i="194"/>
  <c r="AC65" i="194"/>
  <c r="AC76" i="194"/>
  <c r="AC66" i="194"/>
  <c r="AC61" i="194"/>
  <c r="AC67" i="194"/>
  <c r="AC73" i="194"/>
  <c r="AC68" i="194"/>
  <c r="AC62" i="194"/>
  <c r="AC56" i="194"/>
  <c r="AC75" i="194"/>
  <c r="AC42" i="194"/>
  <c r="AC41" i="194"/>
  <c r="AC49" i="194"/>
  <c r="AC48" i="194"/>
  <c r="AC50" i="194"/>
  <c r="AC44" i="194"/>
  <c r="AC52" i="194"/>
  <c r="AC43" i="194"/>
  <c r="AC38" i="194"/>
  <c r="AC47" i="194"/>
  <c r="AC39" i="194"/>
  <c r="AC37" i="194"/>
  <c r="AC46" i="194"/>
  <c r="AC40" i="194"/>
  <c r="AC51" i="194"/>
  <c r="AC45" i="194"/>
  <c r="AC35" i="194"/>
  <c r="AC34" i="194"/>
  <c r="AC23" i="194"/>
  <c r="Z23" i="194" s="1"/>
  <c r="AC21" i="194"/>
  <c r="Z21" i="194" s="1"/>
  <c r="AA50" i="194" s="1"/>
  <c r="AC22" i="194"/>
  <c r="Z22" i="194" s="1"/>
  <c r="AC26" i="194"/>
  <c r="AC20" i="194"/>
  <c r="Z20" i="194" s="1"/>
  <c r="AC25" i="194"/>
  <c r="AC19" i="194"/>
  <c r="Z19" i="194" s="1"/>
  <c r="AC24" i="194"/>
  <c r="Z24" i="194" s="1"/>
  <c r="AC18" i="194"/>
  <c r="Z18" i="194" s="1"/>
  <c r="I33" i="226"/>
  <c r="C33" i="226"/>
  <c r="I27" i="227"/>
  <c r="C27" i="227"/>
  <c r="H26" i="227"/>
  <c r="B26" i="227"/>
  <c r="H20" i="227"/>
  <c r="B20" i="227"/>
  <c r="V9" i="227"/>
  <c r="P9" i="227"/>
  <c r="H38" i="226"/>
  <c r="B38" i="226"/>
  <c r="H20" i="226"/>
  <c r="B20" i="226"/>
  <c r="H26" i="180"/>
  <c r="B26" i="180"/>
  <c r="H20" i="180"/>
  <c r="B20" i="180"/>
  <c r="I21" i="227"/>
  <c r="C21" i="227"/>
  <c r="V15" i="227"/>
  <c r="P15" i="227"/>
  <c r="I15" i="227"/>
  <c r="C15" i="227"/>
  <c r="I9" i="227"/>
  <c r="C9" i="227"/>
  <c r="N1" i="227"/>
  <c r="V15" i="180"/>
  <c r="P15" i="180"/>
  <c r="V9" i="180"/>
  <c r="P9" i="180"/>
  <c r="I27" i="180"/>
  <c r="C27" i="180"/>
  <c r="I21" i="180"/>
  <c r="C21" i="180"/>
  <c r="I15" i="180"/>
  <c r="C15" i="180"/>
  <c r="I9" i="180"/>
  <c r="C9" i="180"/>
  <c r="I39" i="226"/>
  <c r="C39" i="226"/>
  <c r="I27" i="226"/>
  <c r="C27" i="226"/>
  <c r="I21" i="226"/>
  <c r="C21" i="226"/>
  <c r="I15" i="226"/>
  <c r="C15" i="226"/>
  <c r="I9" i="226"/>
  <c r="C9" i="226"/>
  <c r="I39" i="47"/>
  <c r="C39" i="47"/>
  <c r="I27" i="47"/>
  <c r="C27" i="47"/>
  <c r="I21" i="47"/>
  <c r="C21" i="47"/>
  <c r="I15" i="47"/>
  <c r="C15" i="47"/>
  <c r="I9" i="47"/>
  <c r="C9" i="47"/>
  <c r="J48" i="191"/>
  <c r="J49" i="191" s="1"/>
  <c r="J45" i="191"/>
  <c r="P49" i="211"/>
  <c r="V49" i="211"/>
  <c r="I49" i="211"/>
  <c r="C49" i="211"/>
  <c r="V44" i="211"/>
  <c r="P44" i="211"/>
  <c r="I44" i="211"/>
  <c r="C44" i="211"/>
  <c r="V39" i="211"/>
  <c r="P39" i="211"/>
  <c r="I39" i="211"/>
  <c r="C39" i="211"/>
  <c r="V34" i="211"/>
  <c r="P34" i="211"/>
  <c r="I34" i="211"/>
  <c r="C34" i="211"/>
  <c r="N9" i="211"/>
  <c r="A14" i="211"/>
  <c r="A19" i="211" s="1"/>
  <c r="V29" i="211"/>
  <c r="P29" i="211"/>
  <c r="V24" i="211"/>
  <c r="P24" i="211"/>
  <c r="V19" i="211"/>
  <c r="P19" i="211"/>
  <c r="V14" i="211"/>
  <c r="P14" i="211"/>
  <c r="V9" i="211"/>
  <c r="P9" i="211"/>
  <c r="I29" i="211"/>
  <c r="C29" i="211"/>
  <c r="I24" i="211"/>
  <c r="C24" i="211"/>
  <c r="I19" i="211"/>
  <c r="C19" i="211"/>
  <c r="I14" i="211"/>
  <c r="C14" i="211"/>
  <c r="I9" i="211"/>
  <c r="C9" i="211"/>
  <c r="N23" i="210"/>
  <c r="I9" i="210"/>
  <c r="C9" i="210"/>
  <c r="V15" i="210"/>
  <c r="P15" i="210"/>
  <c r="I21" i="210"/>
  <c r="C21" i="210"/>
  <c r="V27" i="210"/>
  <c r="P27" i="210"/>
  <c r="V21" i="210"/>
  <c r="P21" i="210"/>
  <c r="I15" i="210"/>
  <c r="C15" i="210"/>
  <c r="V9" i="210"/>
  <c r="P9" i="210"/>
  <c r="J42" i="197"/>
  <c r="G42" i="197"/>
  <c r="G43" i="197" s="1"/>
  <c r="G44" i="197" s="1"/>
  <c r="G45" i="197" s="1"/>
  <c r="G46" i="197" s="1"/>
  <c r="G47" i="197" s="1"/>
  <c r="G48" i="197" s="1"/>
  <c r="G49" i="197" s="1"/>
  <c r="G50" i="197" s="1"/>
  <c r="AD4" i="197"/>
  <c r="AD5" i="197" s="1"/>
  <c r="AD6" i="197" s="1"/>
  <c r="AD7" i="197" s="1"/>
  <c r="L45" i="191"/>
  <c r="L46" i="191" s="1"/>
  <c r="L47" i="191" s="1"/>
  <c r="J46" i="191"/>
  <c r="AA4" i="197"/>
  <c r="AA5" i="197" s="1"/>
  <c r="AA6" i="197" s="1"/>
  <c r="AA7" i="197" s="1"/>
  <c r="AA8" i="197" s="1"/>
  <c r="AA9" i="197" s="1"/>
  <c r="AA10" i="197" s="1"/>
  <c r="AA11" i="197" s="1"/>
  <c r="AA12" i="197" s="1"/>
  <c r="BS18" i="217"/>
  <c r="BS19" i="217"/>
  <c r="BS20" i="217"/>
  <c r="BS21" i="217"/>
  <c r="BS33" i="217"/>
  <c r="BS39" i="217"/>
  <c r="BS17" i="217"/>
  <c r="BR17" i="217"/>
  <c r="BR18" i="217"/>
  <c r="BR19" i="217"/>
  <c r="BR20" i="217"/>
  <c r="BR21" i="217"/>
  <c r="BR29" i="217"/>
  <c r="BQ47" i="217"/>
  <c r="BQ52" i="217" s="1"/>
  <c r="BQ57" i="217" s="1"/>
  <c r="BQ62" i="217" s="1"/>
  <c r="BQ67" i="217" s="1"/>
  <c r="BQ72" i="217" s="1"/>
  <c r="BQ49" i="217"/>
  <c r="BQ54" i="217"/>
  <c r="BQ59" i="217" s="1"/>
  <c r="BQ64" i="217" s="1"/>
  <c r="BQ69" i="217" s="1"/>
  <c r="BQ74" i="217" s="1"/>
  <c r="BP23" i="217"/>
  <c r="BP28" i="217" s="1"/>
  <c r="BP33" i="217" s="1"/>
  <c r="BP38" i="217" s="1"/>
  <c r="BP43" i="217" s="1"/>
  <c r="BR43" i="217" s="1"/>
  <c r="BQ23" i="217"/>
  <c r="BQ28" i="217" s="1"/>
  <c r="BQ33" i="217" s="1"/>
  <c r="BQ38" i="217" s="1"/>
  <c r="BQ43" i="217" s="1"/>
  <c r="BQ48" i="217" s="1"/>
  <c r="BQ53" i="217" s="1"/>
  <c r="BQ58" i="217" s="1"/>
  <c r="BQ63" i="217" s="1"/>
  <c r="BQ68" i="217" s="1"/>
  <c r="BQ73" i="217" s="1"/>
  <c r="BP24" i="217"/>
  <c r="BP29" i="217" s="1"/>
  <c r="BP34" i="217" s="1"/>
  <c r="BP39" i="217" s="1"/>
  <c r="BP44" i="217" s="1"/>
  <c r="BR44" i="217" s="1"/>
  <c r="BQ24" i="217"/>
  <c r="BQ29" i="217" s="1"/>
  <c r="BQ34" i="217" s="1"/>
  <c r="BQ39" i="217" s="1"/>
  <c r="BQ44" i="217" s="1"/>
  <c r="BP25" i="217"/>
  <c r="BR25" i="217" s="1"/>
  <c r="BQ25" i="217"/>
  <c r="BP26" i="217"/>
  <c r="BP31" i="217" s="1"/>
  <c r="BP36" i="217" s="1"/>
  <c r="BP41" i="217" s="1"/>
  <c r="BP46" i="217" s="1"/>
  <c r="BS46" i="217" s="1"/>
  <c r="BQ26" i="217"/>
  <c r="BQ31" i="217" s="1"/>
  <c r="BQ36" i="217" s="1"/>
  <c r="BQ41" i="217" s="1"/>
  <c r="BQ46" i="217" s="1"/>
  <c r="BQ51" i="217" s="1"/>
  <c r="BQ56" i="217" s="1"/>
  <c r="BQ61" i="217" s="1"/>
  <c r="BQ66" i="217" s="1"/>
  <c r="BQ71" i="217" s="1"/>
  <c r="BQ76" i="217" s="1"/>
  <c r="BQ27" i="217"/>
  <c r="BQ32" i="217" s="1"/>
  <c r="BQ37" i="217" s="1"/>
  <c r="BQ42" i="217" s="1"/>
  <c r="BQ30" i="217"/>
  <c r="BQ35" i="217" s="1"/>
  <c r="BQ40" i="217" s="1"/>
  <c r="BQ45" i="217" s="1"/>
  <c r="BQ50" i="217" s="1"/>
  <c r="BQ55" i="217" s="1"/>
  <c r="BQ60" i="217" s="1"/>
  <c r="BQ65" i="217" s="1"/>
  <c r="BQ70" i="217" s="1"/>
  <c r="BQ75" i="217" s="1"/>
  <c r="BP22" i="217"/>
  <c r="BP27" i="217" s="1"/>
  <c r="BS27" i="217" s="1"/>
  <c r="BQ22" i="217"/>
  <c r="A3" i="223"/>
  <c r="A5" i="223" s="1"/>
  <c r="Q2" i="223"/>
  <c r="O2" i="223"/>
  <c r="P53" i="217"/>
  <c r="P51" i="217"/>
  <c r="P49" i="217"/>
  <c r="P47" i="217"/>
  <c r="P45" i="217"/>
  <c r="BL40" i="217"/>
  <c r="BL38" i="217"/>
  <c r="BL36" i="217"/>
  <c r="BL34" i="217"/>
  <c r="BL32" i="217"/>
  <c r="AF38" i="217"/>
  <c r="AF36" i="217"/>
  <c r="AF34" i="217"/>
  <c r="AF32" i="217"/>
  <c r="AV40" i="217"/>
  <c r="AV38" i="217"/>
  <c r="AV36" i="217"/>
  <c r="AV34" i="217"/>
  <c r="AV32" i="217"/>
  <c r="AV19" i="217"/>
  <c r="AV27" i="217"/>
  <c r="AV25" i="217"/>
  <c r="AV23" i="217"/>
  <c r="AV21" i="217"/>
  <c r="AF25" i="194" l="1"/>
  <c r="AA38" i="222"/>
  <c r="AH38" i="222"/>
  <c r="AI38" i="222" s="1"/>
  <c r="AB13" i="194"/>
  <c r="Z25" i="194"/>
  <c r="AA51" i="194" s="1"/>
  <c r="AG56" i="194" s="1"/>
  <c r="Z26" i="194"/>
  <c r="AG25" i="194" s="1"/>
  <c r="BS44" i="217"/>
  <c r="BS38" i="217"/>
  <c r="BS26" i="217"/>
  <c r="BV21" i="217"/>
  <c r="BS43" i="217"/>
  <c r="BS31" i="217"/>
  <c r="BS25" i="217"/>
  <c r="BS36" i="217"/>
  <c r="BS24" i="217"/>
  <c r="BP49" i="217"/>
  <c r="BS41" i="217"/>
  <c r="BS29" i="217"/>
  <c r="BS23" i="217"/>
  <c r="BR39" i="217"/>
  <c r="BS34" i="217"/>
  <c r="BS28" i="217"/>
  <c r="BS22" i="217"/>
  <c r="N14" i="211"/>
  <c r="N19" i="211"/>
  <c r="A24" i="211"/>
  <c r="BP51" i="217"/>
  <c r="BS51" i="217" s="1"/>
  <c r="BR46" i="217"/>
  <c r="BR26" i="217"/>
  <c r="BR41" i="217"/>
  <c r="BR36" i="217"/>
  <c r="BR31" i="217"/>
  <c r="BP30" i="217"/>
  <c r="BS30" i="217" s="1"/>
  <c r="BR34" i="217"/>
  <c r="BR24" i="217"/>
  <c r="BR38" i="217"/>
  <c r="BR23" i="217"/>
  <c r="BR28" i="217"/>
  <c r="BP48" i="217"/>
  <c r="BS48" i="217" s="1"/>
  <c r="BR33" i="217"/>
  <c r="BP32" i="217"/>
  <c r="BS32" i="217" s="1"/>
  <c r="BR27" i="217"/>
  <c r="BR22" i="217"/>
  <c r="AG27" i="194" l="1"/>
  <c r="AG30" i="194"/>
  <c r="AG31" i="194"/>
  <c r="AG34" i="194"/>
  <c r="AG35" i="194"/>
  <c r="AG32" i="194"/>
  <c r="AG33" i="194"/>
  <c r="AG28" i="194"/>
  <c r="AG29" i="194"/>
  <c r="AC13" i="194"/>
  <c r="Z13" i="194" s="1"/>
  <c r="AC11" i="194"/>
  <c r="Z11" i="194" s="1"/>
  <c r="AC10" i="194"/>
  <c r="Z10" i="194" s="1"/>
  <c r="AC12" i="194"/>
  <c r="Z12" i="194" s="1"/>
  <c r="AG63" i="194"/>
  <c r="AG57" i="194"/>
  <c r="AG66" i="194"/>
  <c r="AG60" i="194"/>
  <c r="AG77" i="194"/>
  <c r="AG62" i="194"/>
  <c r="AG76" i="194"/>
  <c r="AG73" i="194"/>
  <c r="AG70" i="194"/>
  <c r="AG67" i="194"/>
  <c r="AG64" i="194"/>
  <c r="AG61" i="194"/>
  <c r="AG65" i="194"/>
  <c r="AG58" i="194"/>
  <c r="AG74" i="194"/>
  <c r="AG78" i="194"/>
  <c r="AG59" i="194"/>
  <c r="AG75" i="194"/>
  <c r="AG68" i="194"/>
  <c r="AG72" i="194"/>
  <c r="AG71" i="194"/>
  <c r="AG69" i="194"/>
  <c r="I1" i="199"/>
  <c r="BP54" i="217"/>
  <c r="BR49" i="217"/>
  <c r="BS49" i="217"/>
  <c r="A29" i="211"/>
  <c r="N24" i="211"/>
  <c r="BP56" i="217"/>
  <c r="BS56" i="217" s="1"/>
  <c r="BR51" i="217"/>
  <c r="BP35" i="217"/>
  <c r="BS35" i="217" s="1"/>
  <c r="BR30" i="217"/>
  <c r="BP53" i="217"/>
  <c r="BS53" i="217" s="1"/>
  <c r="BR48" i="217"/>
  <c r="BP37" i="217"/>
  <c r="BS37" i="217" s="1"/>
  <c r="BR32" i="217"/>
  <c r="R46" i="191"/>
  <c r="R47" i="191" s="1"/>
  <c r="R45" i="191"/>
  <c r="H45" i="191"/>
  <c r="H46" i="191" s="1"/>
  <c r="H47" i="191" s="1"/>
  <c r="I1" i="198"/>
  <c r="L30" i="178"/>
  <c r="J30" i="178"/>
  <c r="H30" i="178"/>
  <c r="F30" i="178"/>
  <c r="D30" i="178"/>
  <c r="B30" i="178"/>
  <c r="H1" i="212"/>
  <c r="I1" i="212"/>
  <c r="B2" i="212"/>
  <c r="D2" i="212"/>
  <c r="G2" i="212"/>
  <c r="J2" i="212"/>
  <c r="M2" i="212"/>
  <c r="P2" i="212"/>
  <c r="AD4" i="212"/>
  <c r="AD6" i="212"/>
  <c r="AD8" i="212"/>
  <c r="AD10" i="212"/>
  <c r="AD12" i="212"/>
  <c r="B16" i="212"/>
  <c r="D16" i="212"/>
  <c r="D30" i="212"/>
  <c r="D18" i="212"/>
  <c r="I18" i="212"/>
  <c r="P8" i="212" s="1"/>
  <c r="P18" i="212"/>
  <c r="R8" i="212" s="1"/>
  <c r="R18" i="212"/>
  <c r="W18" i="212"/>
  <c r="AB18" i="212"/>
  <c r="D20" i="212"/>
  <c r="I20" i="212"/>
  <c r="G4" i="212" s="1"/>
  <c r="P20" i="212"/>
  <c r="I4" i="212" s="1"/>
  <c r="R20" i="212"/>
  <c r="W20" i="212"/>
  <c r="AB20" i="212"/>
  <c r="D22" i="212"/>
  <c r="I22" i="212"/>
  <c r="M8" i="212" s="1"/>
  <c r="M9" i="212" s="1"/>
  <c r="P22" i="212"/>
  <c r="O8" i="212"/>
  <c r="R22" i="212"/>
  <c r="W22" i="212"/>
  <c r="AB22" i="212"/>
  <c r="D24" i="212"/>
  <c r="I24" i="212"/>
  <c r="P4" i="212"/>
  <c r="P24" i="212"/>
  <c r="R4" i="212" s="1"/>
  <c r="Y12" i="212" s="1"/>
  <c r="R24" i="212"/>
  <c r="W24" i="212"/>
  <c r="AB24" i="212"/>
  <c r="D26" i="212"/>
  <c r="I26" i="212"/>
  <c r="M6" i="212" s="1"/>
  <c r="M7" i="212" s="1"/>
  <c r="P26" i="212"/>
  <c r="O6" i="212" s="1"/>
  <c r="R26" i="212"/>
  <c r="W26" i="212"/>
  <c r="AB26" i="212"/>
  <c r="B30" i="212"/>
  <c r="D32" i="212"/>
  <c r="I32" i="212"/>
  <c r="P10" i="212" s="1"/>
  <c r="P11" i="212" s="1"/>
  <c r="P32" i="212"/>
  <c r="R10" i="212"/>
  <c r="R32" i="212"/>
  <c r="W32" i="212"/>
  <c r="AB32" i="212"/>
  <c r="D34" i="212"/>
  <c r="I34" i="212"/>
  <c r="J4" i="212"/>
  <c r="P34" i="212"/>
  <c r="L4" i="212"/>
  <c r="R34" i="212"/>
  <c r="W34" i="212"/>
  <c r="AB34" i="212"/>
  <c r="D36" i="212"/>
  <c r="I36" i="212"/>
  <c r="P6" i="212"/>
  <c r="P7" i="212" s="1"/>
  <c r="P36" i="212"/>
  <c r="R6" i="212" s="1"/>
  <c r="R36" i="212"/>
  <c r="W36" i="212"/>
  <c r="AB36" i="212"/>
  <c r="D38" i="212"/>
  <c r="I38" i="212"/>
  <c r="M4" i="212" s="1"/>
  <c r="P38" i="212"/>
  <c r="O4" i="212" s="1"/>
  <c r="R38" i="212"/>
  <c r="W38" i="212"/>
  <c r="AB38" i="212"/>
  <c r="D40" i="212"/>
  <c r="I40" i="212"/>
  <c r="J6" i="212" s="1"/>
  <c r="J7" i="212" s="1"/>
  <c r="P40" i="212"/>
  <c r="L6" i="212" s="1"/>
  <c r="R40" i="212"/>
  <c r="W40" i="212"/>
  <c r="AB40" i="212"/>
  <c r="AI30" i="217"/>
  <c r="B64" i="217" s="1"/>
  <c r="S30" i="217"/>
  <c r="B63" i="217" s="1"/>
  <c r="S17" i="217"/>
  <c r="B59" i="217" s="1"/>
  <c r="I22" i="199"/>
  <c r="P22" i="199"/>
  <c r="I24" i="199"/>
  <c r="P24" i="199"/>
  <c r="P40" i="199"/>
  <c r="L7" i="199" s="1"/>
  <c r="I40" i="199"/>
  <c r="J7" i="199" s="1"/>
  <c r="I38" i="199"/>
  <c r="M5" i="199" s="1"/>
  <c r="P38" i="199"/>
  <c r="O5" i="199" s="1"/>
  <c r="P36" i="199"/>
  <c r="R7" i="199" s="1"/>
  <c r="I36" i="199"/>
  <c r="P7" i="199" s="1"/>
  <c r="I26" i="199"/>
  <c r="P26" i="199"/>
  <c r="I34" i="199"/>
  <c r="J5" i="199" s="1"/>
  <c r="P34" i="199"/>
  <c r="L5" i="199" s="1"/>
  <c r="P32" i="199"/>
  <c r="R11" i="199" s="1"/>
  <c r="I32" i="199"/>
  <c r="P11" i="199" s="1"/>
  <c r="I20" i="199"/>
  <c r="P20" i="199"/>
  <c r="P18" i="199"/>
  <c r="I18" i="199"/>
  <c r="D16" i="198"/>
  <c r="D30" i="198" s="1"/>
  <c r="B16" i="198"/>
  <c r="I32" i="198"/>
  <c r="M5" i="198" s="1"/>
  <c r="P32" i="198"/>
  <c r="O5" i="198" s="1"/>
  <c r="I18" i="198"/>
  <c r="P18" i="198"/>
  <c r="I24" i="198"/>
  <c r="P24" i="198"/>
  <c r="B30" i="198"/>
  <c r="I34" i="198"/>
  <c r="J7" i="198" s="1"/>
  <c r="P34" i="198"/>
  <c r="L7" i="198" s="1"/>
  <c r="I20" i="198"/>
  <c r="P20" i="198"/>
  <c r="I22" i="198"/>
  <c r="P22" i="198"/>
  <c r="AI17" i="217"/>
  <c r="B60" i="217" s="1"/>
  <c r="AY17" i="217"/>
  <c r="BT36" i="217" s="1"/>
  <c r="BU36" i="217" s="1"/>
  <c r="C30" i="217"/>
  <c r="B62" i="217" s="1"/>
  <c r="AY30" i="217"/>
  <c r="B65" i="217" s="1"/>
  <c r="S43" i="217"/>
  <c r="B67" i="217" s="1"/>
  <c r="AI43" i="217"/>
  <c r="B68" i="217" s="1"/>
  <c r="AY43" i="217"/>
  <c r="B69" i="217" s="1"/>
  <c r="O2" i="218"/>
  <c r="Q2" i="218"/>
  <c r="A3" i="218"/>
  <c r="A5" i="218" s="1"/>
  <c r="E4" i="218"/>
  <c r="T4" i="218"/>
  <c r="T7" i="218"/>
  <c r="E9" i="218"/>
  <c r="T9" i="218"/>
  <c r="E13" i="218"/>
  <c r="E23" i="218"/>
  <c r="E27" i="218"/>
  <c r="E38" i="218"/>
  <c r="T38" i="218"/>
  <c r="N1" i="211"/>
  <c r="N1" i="210"/>
  <c r="N9" i="210"/>
  <c r="N11" i="210"/>
  <c r="N15" i="210"/>
  <c r="N17" i="210"/>
  <c r="N1" i="180"/>
  <c r="O2" i="197"/>
  <c r="Q2" i="197"/>
  <c r="A3" i="197"/>
  <c r="A5" i="197" s="1"/>
  <c r="P2" i="191"/>
  <c r="R2" i="191"/>
  <c r="A4" i="191"/>
  <c r="A6" i="191"/>
  <c r="A8" i="191"/>
  <c r="A10" i="191" s="1"/>
  <c r="A36" i="191"/>
  <c r="A38" i="191" s="1"/>
  <c r="A40" i="191" s="1"/>
  <c r="AC2" i="194"/>
  <c r="Z2" i="194" s="1"/>
  <c r="AC3" i="194"/>
  <c r="Z3" i="194" s="1"/>
  <c r="AC4" i="194"/>
  <c r="Z4" i="194" s="1"/>
  <c r="AC5" i="194"/>
  <c r="Z5" i="194" s="1"/>
  <c r="AC6" i="194"/>
  <c r="Z6" i="194" s="1"/>
  <c r="AC7" i="194"/>
  <c r="Z7" i="194" s="1"/>
  <c r="AC8" i="194"/>
  <c r="Z8" i="194" s="1"/>
  <c r="AC9" i="194"/>
  <c r="Z9" i="194" s="1"/>
  <c r="E8" i="194"/>
  <c r="H8" i="194" s="1"/>
  <c r="K8" i="194" s="1"/>
  <c r="N8" i="194" s="1"/>
  <c r="Q8" i="194" s="1"/>
  <c r="E9" i="194"/>
  <c r="H9" i="194" s="1"/>
  <c r="K9" i="194" s="1"/>
  <c r="N9" i="194" s="1"/>
  <c r="Q9" i="194" s="1"/>
  <c r="E10" i="194"/>
  <c r="H10" i="194" s="1"/>
  <c r="K10" i="194" s="1"/>
  <c r="N10" i="194" s="1"/>
  <c r="Q10" i="194" s="1"/>
  <c r="E11" i="194"/>
  <c r="H11" i="194" s="1"/>
  <c r="K11" i="194" s="1"/>
  <c r="N11" i="194" s="1"/>
  <c r="Q11" i="194" s="1"/>
  <c r="E18" i="194"/>
  <c r="H18" i="194" s="1"/>
  <c r="K18" i="194" s="1"/>
  <c r="N18" i="194" s="1"/>
  <c r="Q18" i="194" s="1"/>
  <c r="E19" i="194"/>
  <c r="H19" i="194" s="1"/>
  <c r="K19" i="194" s="1"/>
  <c r="N19" i="194" s="1"/>
  <c r="Q19" i="194" s="1"/>
  <c r="E20" i="194"/>
  <c r="H20" i="194" s="1"/>
  <c r="K20" i="194" s="1"/>
  <c r="N20" i="194" s="1"/>
  <c r="Q20" i="194" s="1"/>
  <c r="E21" i="194"/>
  <c r="H21" i="194" s="1"/>
  <c r="K21" i="194" s="1"/>
  <c r="N21" i="194" s="1"/>
  <c r="Q21" i="194" s="1"/>
  <c r="P5" i="212"/>
  <c r="D12" i="212" s="1"/>
  <c r="D13" i="212" s="1"/>
  <c r="F12" i="212"/>
  <c r="O7" i="199" l="1"/>
  <c r="P23" i="241"/>
  <c r="R5" i="199"/>
  <c r="P21" i="241"/>
  <c r="O9" i="199"/>
  <c r="P19" i="241"/>
  <c r="I5" i="199"/>
  <c r="G4" i="199" s="1"/>
  <c r="P17" i="241"/>
  <c r="R9" i="199"/>
  <c r="P15" i="241"/>
  <c r="M7" i="199"/>
  <c r="I23" i="241"/>
  <c r="P5" i="199"/>
  <c r="P4" i="199" s="1"/>
  <c r="F13" i="199" s="1"/>
  <c r="I21" i="241"/>
  <c r="M9" i="199"/>
  <c r="I19" i="241"/>
  <c r="G5" i="199"/>
  <c r="I17" i="241"/>
  <c r="P9" i="199"/>
  <c r="I15" i="241"/>
  <c r="O7" i="198"/>
  <c r="P10" i="241"/>
  <c r="L5" i="198"/>
  <c r="P8" i="241"/>
  <c r="O9" i="198"/>
  <c r="M8" i="198" s="1"/>
  <c r="P6" i="241"/>
  <c r="M7" i="198"/>
  <c r="I10" i="241"/>
  <c r="J5" i="198"/>
  <c r="I8" i="241"/>
  <c r="M9" i="198"/>
  <c r="I6" i="241"/>
  <c r="I5" i="198"/>
  <c r="P4" i="241"/>
  <c r="G5" i="198"/>
  <c r="I4" i="241"/>
  <c r="M4" i="199"/>
  <c r="D11" i="199" s="1"/>
  <c r="J4" i="199"/>
  <c r="F9" i="199" s="1"/>
  <c r="M8" i="199"/>
  <c r="J11" i="199" s="1"/>
  <c r="J4" i="198"/>
  <c r="D9" i="198" s="1"/>
  <c r="J6" i="198"/>
  <c r="G9" i="198" s="1"/>
  <c r="M4" i="198"/>
  <c r="F11" i="198" s="1"/>
  <c r="M6" i="198"/>
  <c r="I11" i="198" s="1"/>
  <c r="BT51" i="217"/>
  <c r="BU51" i="217" s="1"/>
  <c r="BT48" i="217"/>
  <c r="BU48" i="217" s="1"/>
  <c r="B61" i="217"/>
  <c r="BT32" i="217"/>
  <c r="BU32" i="217" s="1"/>
  <c r="J6" i="199"/>
  <c r="I9" i="199" s="1"/>
  <c r="P6" i="199"/>
  <c r="I13" i="199" s="1"/>
  <c r="P10" i="199"/>
  <c r="O13" i="199" s="1"/>
  <c r="P8" i="199"/>
  <c r="AF56" i="194"/>
  <c r="A30" i="178"/>
  <c r="I8" i="212"/>
  <c r="G8" i="212"/>
  <c r="G9" i="212" s="1"/>
  <c r="G12" i="212"/>
  <c r="G13" i="212" s="1"/>
  <c r="I12" i="212"/>
  <c r="BT49" i="217"/>
  <c r="BU49" i="217" s="1"/>
  <c r="BT29" i="217"/>
  <c r="BU29" i="217" s="1"/>
  <c r="BT27" i="217"/>
  <c r="BU27" i="217" s="1"/>
  <c r="BT44" i="217"/>
  <c r="BU44" i="217" s="1"/>
  <c r="BT24" i="217"/>
  <c r="BU24" i="217" s="1"/>
  <c r="BP59" i="217"/>
  <c r="BS54" i="217"/>
  <c r="BR54" i="217"/>
  <c r="BT26" i="217"/>
  <c r="BU26" i="217" s="1"/>
  <c r="BT25" i="217"/>
  <c r="BU25" i="217" s="1"/>
  <c r="BT34" i="217"/>
  <c r="BU34" i="217" s="1"/>
  <c r="BT53" i="217"/>
  <c r="BU53" i="217" s="1"/>
  <c r="BT28" i="217"/>
  <c r="BU28" i="217" s="1"/>
  <c r="BT31" i="217"/>
  <c r="BU31" i="217" s="1"/>
  <c r="BT38" i="217"/>
  <c r="BU38" i="217" s="1"/>
  <c r="BT33" i="217"/>
  <c r="BU33" i="217" s="1"/>
  <c r="BT22" i="217"/>
  <c r="BU22" i="217" s="1"/>
  <c r="BT41" i="217"/>
  <c r="BU41" i="217" s="1"/>
  <c r="BT39" i="217"/>
  <c r="BU39" i="217" s="1"/>
  <c r="BT43" i="217"/>
  <c r="BU43" i="217" s="1"/>
  <c r="BT30" i="217"/>
  <c r="BU30" i="217" s="1"/>
  <c r="BT23" i="217"/>
  <c r="BU23" i="217" s="1"/>
  <c r="BT46" i="217"/>
  <c r="BU46" i="217" s="1"/>
  <c r="N29" i="211"/>
  <c r="A34" i="211"/>
  <c r="BP61" i="217"/>
  <c r="BR56" i="217"/>
  <c r="BT56" i="217" s="1"/>
  <c r="BU56" i="217" s="1"/>
  <c r="BP40" i="217"/>
  <c r="BS40" i="217" s="1"/>
  <c r="BR35" i="217"/>
  <c r="BT35" i="217" s="1"/>
  <c r="BU35" i="217" s="1"/>
  <c r="BP58" i="217"/>
  <c r="BR53" i="217"/>
  <c r="BP42" i="217"/>
  <c r="BS42" i="217" s="1"/>
  <c r="BR37" i="217"/>
  <c r="BT37" i="217" s="1"/>
  <c r="BU37" i="217" s="1"/>
  <c r="L10" i="212"/>
  <c r="J10" i="212"/>
  <c r="J11" i="212" s="1"/>
  <c r="M12" i="212"/>
  <c r="M13" i="212" s="1"/>
  <c r="O12" i="212"/>
  <c r="Y10" i="212" s="1"/>
  <c r="M5" i="212"/>
  <c r="AA10" i="212" s="1"/>
  <c r="G5" i="212"/>
  <c r="P9" i="212"/>
  <c r="G10" i="212"/>
  <c r="G11" i="212" s="1"/>
  <c r="I10" i="212"/>
  <c r="Y6" i="212" s="1"/>
  <c r="J5" i="212"/>
  <c r="C43" i="217"/>
  <c r="B66" i="217" s="1"/>
  <c r="C17" i="217"/>
  <c r="M6" i="199" l="1"/>
  <c r="G4" i="198"/>
  <c r="F7" i="198" s="1"/>
  <c r="D9" i="199"/>
  <c r="D8" i="199" s="1"/>
  <c r="F11" i="199"/>
  <c r="D7" i="198"/>
  <c r="D6" i="198" s="1"/>
  <c r="F9" i="198"/>
  <c r="D8" i="198" s="1"/>
  <c r="L11" i="199"/>
  <c r="J10" i="199" s="1"/>
  <c r="D11" i="198"/>
  <c r="D10" i="198" s="1"/>
  <c r="I9" i="198"/>
  <c r="G8" i="198" s="1"/>
  <c r="G11" i="198"/>
  <c r="G10" i="198" s="1"/>
  <c r="L11" i="198"/>
  <c r="J11" i="198"/>
  <c r="L16" i="201"/>
  <c r="L39" i="241" s="1"/>
  <c r="L16" i="207"/>
  <c r="L139" i="241" s="1"/>
  <c r="L16" i="209"/>
  <c r="L165" i="241" s="1"/>
  <c r="G9" i="199"/>
  <c r="G8" i="199" s="1"/>
  <c r="G13" i="199"/>
  <c r="G12" i="199" s="1"/>
  <c r="M13" i="199"/>
  <c r="M12" i="199" s="1"/>
  <c r="D10" i="199"/>
  <c r="D13" i="199"/>
  <c r="D12" i="199" s="1"/>
  <c r="D7" i="199"/>
  <c r="F7" i="199"/>
  <c r="L13" i="199"/>
  <c r="J13" i="199"/>
  <c r="AF57" i="194"/>
  <c r="AA56" i="194"/>
  <c r="H1" i="198"/>
  <c r="BR61" i="217"/>
  <c r="BS61" i="217"/>
  <c r="BT61" i="217" s="1"/>
  <c r="BU61" i="217" s="1"/>
  <c r="BP66" i="217"/>
  <c r="BS59" i="217"/>
  <c r="BR59" i="217"/>
  <c r="BP64" i="217"/>
  <c r="BR58" i="217"/>
  <c r="BS58" i="217"/>
  <c r="BT58" i="217" s="1"/>
  <c r="BU58" i="217" s="1"/>
  <c r="BP63" i="217"/>
  <c r="BT54" i="217"/>
  <c r="BU54" i="217" s="1"/>
  <c r="BT40" i="217"/>
  <c r="BU40" i="217" s="1"/>
  <c r="B58" i="217"/>
  <c r="BT19" i="217"/>
  <c r="BU19" i="217" s="1"/>
  <c r="BT21" i="217"/>
  <c r="BU21" i="217" s="1"/>
  <c r="BT20" i="217"/>
  <c r="BU20" i="217" s="1"/>
  <c r="BT17" i="217"/>
  <c r="BU17" i="217" s="1"/>
  <c r="BT18" i="217"/>
  <c r="BU18" i="217" s="1"/>
  <c r="N34" i="211"/>
  <c r="A39" i="211"/>
  <c r="BR40" i="217"/>
  <c r="BP45" i="217"/>
  <c r="BS45" i="217" s="1"/>
  <c r="BR42" i="217"/>
  <c r="BT42" i="217" s="1"/>
  <c r="BU42" i="217" s="1"/>
  <c r="BP47" i="217"/>
  <c r="BS47" i="217" s="1"/>
  <c r="L12" i="212"/>
  <c r="Y8" i="212" s="1"/>
  <c r="J12" i="212"/>
  <c r="F10" i="212"/>
  <c r="D10" i="212"/>
  <c r="F8" i="212"/>
  <c r="D8" i="212"/>
  <c r="AA12" i="212"/>
  <c r="AC12" i="212" s="1"/>
  <c r="D6" i="212"/>
  <c r="F6" i="212"/>
  <c r="V4" i="212"/>
  <c r="AC10" i="212"/>
  <c r="AA6" i="212"/>
  <c r="AC6" i="212" s="1"/>
  <c r="I11" i="199" l="1"/>
  <c r="G11" i="199"/>
  <c r="G10" i="199" s="1"/>
  <c r="AE10" i="199"/>
  <c r="D6" i="199"/>
  <c r="AE4" i="199" s="1"/>
  <c r="J10" i="198"/>
  <c r="J12" i="199"/>
  <c r="AF58" i="194"/>
  <c r="AA57" i="194"/>
  <c r="H1" i="199"/>
  <c r="BT59" i="217"/>
  <c r="BU59" i="217" s="1"/>
  <c r="BP68" i="217"/>
  <c r="BR63" i="217"/>
  <c r="BS63" i="217"/>
  <c r="BS66" i="217"/>
  <c r="BR66" i="217"/>
  <c r="BP71" i="217"/>
  <c r="BT47" i="217"/>
  <c r="BU47" i="217" s="1"/>
  <c r="BT45" i="217"/>
  <c r="BU45" i="217" s="1"/>
  <c r="Y4" i="212"/>
  <c r="BP69" i="217"/>
  <c r="BR64" i="217"/>
  <c r="BS64" i="217"/>
  <c r="N39" i="211"/>
  <c r="A44" i="211"/>
  <c r="BR45" i="217"/>
  <c r="BP50" i="217"/>
  <c r="BS50" i="217" s="1"/>
  <c r="BP52" i="217"/>
  <c r="BS52" i="217" s="1"/>
  <c r="BR47" i="217"/>
  <c r="J13" i="212"/>
  <c r="V12" i="212"/>
  <c r="AA8" i="212"/>
  <c r="AC8" i="212" s="1"/>
  <c r="D9" i="212"/>
  <c r="V8" i="212" s="1"/>
  <c r="D7" i="212"/>
  <c r="V6" i="212" s="1"/>
  <c r="D11" i="212"/>
  <c r="V10" i="212"/>
  <c r="AE4" i="198" l="1"/>
  <c r="AE6" i="198"/>
  <c r="AE6" i="199"/>
  <c r="AE10" i="198"/>
  <c r="AE12" i="199"/>
  <c r="AE8" i="198"/>
  <c r="AE12" i="198"/>
  <c r="AF59" i="194"/>
  <c r="AA58" i="194"/>
  <c r="BT50" i="217"/>
  <c r="BU50" i="217" s="1"/>
  <c r="BP74" i="217"/>
  <c r="BS69" i="217"/>
  <c r="BR69" i="217"/>
  <c r="BT66" i="217"/>
  <c r="BU66" i="217" s="1"/>
  <c r="BT63" i="217"/>
  <c r="BU63" i="217" s="1"/>
  <c r="BR68" i="217"/>
  <c r="BS68" i="217"/>
  <c r="BT68" i="217" s="1"/>
  <c r="BU68" i="217" s="1"/>
  <c r="BP73" i="217"/>
  <c r="BT64" i="217"/>
  <c r="BU64" i="217" s="1"/>
  <c r="BP76" i="217"/>
  <c r="BR71" i="217"/>
  <c r="BS71" i="217"/>
  <c r="BT71" i="217" s="1"/>
  <c r="BU71" i="217" s="1"/>
  <c r="N44" i="211"/>
  <c r="A49" i="211"/>
  <c r="BR50" i="217"/>
  <c r="BP55" i="217"/>
  <c r="BS55" i="217" s="1"/>
  <c r="BP57" i="217"/>
  <c r="BS57" i="217" s="1"/>
  <c r="BR52" i="217"/>
  <c r="BT52" i="217" s="1"/>
  <c r="BU52" i="217" s="1"/>
  <c r="AA4" i="212"/>
  <c r="AC4" i="212" s="1"/>
  <c r="AC14" i="212" s="1"/>
  <c r="AC14" i="198" l="1"/>
  <c r="AF60" i="194"/>
  <c r="AA59" i="194"/>
  <c r="BS76" i="217"/>
  <c r="BR76" i="217"/>
  <c r="BR74" i="217"/>
  <c r="BS74" i="217"/>
  <c r="BT74" i="217" s="1"/>
  <c r="BU74" i="217" s="1"/>
  <c r="BR73" i="217"/>
  <c r="BS73" i="217"/>
  <c r="BT69" i="217"/>
  <c r="BU69" i="217" s="1"/>
  <c r="BT57" i="217"/>
  <c r="BU57" i="217" s="1"/>
  <c r="BP60" i="217"/>
  <c r="BR55" i="217"/>
  <c r="BT55" i="217" s="1"/>
  <c r="BU55" i="217" s="1"/>
  <c r="BP62" i="217"/>
  <c r="BR57" i="217"/>
  <c r="AC14" i="199"/>
  <c r="AE8" i="199"/>
  <c r="BL47" i="217"/>
  <c r="BL45" i="217"/>
  <c r="X4" i="222" l="1"/>
  <c r="Z4" i="222" s="1"/>
  <c r="U4" i="222"/>
  <c r="W4" i="222" s="1"/>
  <c r="AD4" i="222"/>
  <c r="AF4" i="222" s="1"/>
  <c r="AA4" i="222"/>
  <c r="AC4" i="222" s="1"/>
  <c r="AF61" i="194"/>
  <c r="AA60" i="194"/>
  <c r="BR60" i="217"/>
  <c r="BP65" i="217"/>
  <c r="BS60" i="217"/>
  <c r="BT60" i="217" s="1"/>
  <c r="BU60" i="217" s="1"/>
  <c r="BT76" i="217"/>
  <c r="BU76" i="217" s="1"/>
  <c r="BR62" i="217"/>
  <c r="BP67" i="217"/>
  <c r="BS62" i="217"/>
  <c r="BT73" i="217"/>
  <c r="BU73" i="217" s="1"/>
  <c r="AC36" i="217"/>
  <c r="M63" i="217" s="1"/>
  <c r="AC32" i="217"/>
  <c r="AC38" i="217"/>
  <c r="BL49" i="217"/>
  <c r="BI49" i="217" s="1"/>
  <c r="M69" i="217" s="1"/>
  <c r="BL51" i="217"/>
  <c r="BG45" i="217"/>
  <c r="BI45" i="217"/>
  <c r="BD45" i="217"/>
  <c r="BI47" i="217"/>
  <c r="BG47" i="217"/>
  <c r="BD47" i="217"/>
  <c r="P25" i="217"/>
  <c r="P21" i="217"/>
  <c r="P27" i="217"/>
  <c r="P23" i="217"/>
  <c r="P19" i="217"/>
  <c r="BL19" i="217"/>
  <c r="BL23" i="217"/>
  <c r="BL21" i="217"/>
  <c r="BL25" i="217"/>
  <c r="BL27" i="217"/>
  <c r="X34" i="217"/>
  <c r="AN40" i="217"/>
  <c r="AN38" i="217"/>
  <c r="AS36" i="217"/>
  <c r="M64" i="217" s="1"/>
  <c r="AV45" i="217"/>
  <c r="AV53" i="217"/>
  <c r="AV51" i="217"/>
  <c r="AV47" i="217"/>
  <c r="AV49" i="217"/>
  <c r="AF49" i="217"/>
  <c r="AF51" i="217"/>
  <c r="AF47" i="217"/>
  <c r="AF45" i="217"/>
  <c r="AF53" i="217"/>
  <c r="P34" i="217"/>
  <c r="P40" i="217"/>
  <c r="P36" i="217"/>
  <c r="P32" i="217"/>
  <c r="P38" i="217"/>
  <c r="X40" i="217"/>
  <c r="AA40" i="217"/>
  <c r="AC40" i="217"/>
  <c r="H6" i="222" l="1"/>
  <c r="J5" i="222"/>
  <c r="G5" i="222"/>
  <c r="N5" i="222"/>
  <c r="H5" i="222"/>
  <c r="P5" i="222"/>
  <c r="N6" i="222"/>
  <c r="E6" i="222"/>
  <c r="E5" i="222"/>
  <c r="AC7" i="222"/>
  <c r="AE7" i="222" s="1"/>
  <c r="W7" i="222"/>
  <c r="Y7" i="222" s="1"/>
  <c r="T7" i="222"/>
  <c r="V7" i="222" s="1"/>
  <c r="AF7" i="222"/>
  <c r="AH7" i="222" s="1"/>
  <c r="Z7" i="222"/>
  <c r="AF19" i="217"/>
  <c r="AC19" i="217" s="1"/>
  <c r="AF21" i="217"/>
  <c r="AC21" i="217" s="1"/>
  <c r="AF25" i="217"/>
  <c r="AA25" i="217" s="1"/>
  <c r="AF23" i="217"/>
  <c r="X23" i="217" s="1"/>
  <c r="H59" i="217" s="1"/>
  <c r="AF27" i="217"/>
  <c r="X27" i="217" s="1"/>
  <c r="AF62" i="194"/>
  <c r="AA61" i="194"/>
  <c r="BP70" i="217"/>
  <c r="BS65" i="217"/>
  <c r="BR65" i="217"/>
  <c r="BT62" i="217"/>
  <c r="BU62" i="217" s="1"/>
  <c r="BR67" i="217"/>
  <c r="BT67" i="217" s="1"/>
  <c r="BU67" i="217" s="1"/>
  <c r="BP72" i="217"/>
  <c r="BS67" i="217"/>
  <c r="AN19" i="217"/>
  <c r="AQ19" i="217"/>
  <c r="AS19" i="217"/>
  <c r="X32" i="217"/>
  <c r="AA38" i="217"/>
  <c r="AE38" i="217" s="1"/>
  <c r="AA32" i="217"/>
  <c r="AE32" i="217" s="1"/>
  <c r="X38" i="217"/>
  <c r="AA36" i="217"/>
  <c r="AE36" i="217" s="1"/>
  <c r="O63" i="217" s="1"/>
  <c r="X36" i="217"/>
  <c r="H63" i="217" s="1"/>
  <c r="AC34" i="217"/>
  <c r="AA34" i="217"/>
  <c r="AQ40" i="217"/>
  <c r="AS40" i="217"/>
  <c r="BD49" i="217"/>
  <c r="H69" i="217" s="1"/>
  <c r="BG49" i="217"/>
  <c r="BK49" i="217" s="1"/>
  <c r="O69" i="217" s="1"/>
  <c r="H53" i="217"/>
  <c r="M49" i="217"/>
  <c r="M66" i="217" s="1"/>
  <c r="M45" i="217"/>
  <c r="BD51" i="217"/>
  <c r="BI51" i="217"/>
  <c r="BG51" i="217"/>
  <c r="BK45" i="217"/>
  <c r="BK47" i="217"/>
  <c r="H19" i="217"/>
  <c r="K19" i="217"/>
  <c r="M19" i="217"/>
  <c r="H23" i="217"/>
  <c r="H58" i="217" s="1"/>
  <c r="K23" i="217"/>
  <c r="M23" i="217"/>
  <c r="M58" i="217" s="1"/>
  <c r="H21" i="217"/>
  <c r="K21" i="217"/>
  <c r="M21" i="217"/>
  <c r="H25" i="217"/>
  <c r="K25" i="217"/>
  <c r="M25" i="217"/>
  <c r="M51" i="217"/>
  <c r="H51" i="217"/>
  <c r="K51" i="217"/>
  <c r="K47" i="217"/>
  <c r="M47" i="217"/>
  <c r="H47" i="217"/>
  <c r="BI27" i="217"/>
  <c r="BG27" i="217"/>
  <c r="BD27" i="217"/>
  <c r="BI25" i="217"/>
  <c r="BG25" i="217"/>
  <c r="BD25" i="217"/>
  <c r="BG21" i="217"/>
  <c r="BD21" i="217"/>
  <c r="BI21" i="217"/>
  <c r="BG23" i="217"/>
  <c r="BD23" i="217"/>
  <c r="H61" i="217" s="1"/>
  <c r="BI23" i="217"/>
  <c r="M61" i="217" s="1"/>
  <c r="BD19" i="217"/>
  <c r="BI19" i="217"/>
  <c r="BG19" i="217"/>
  <c r="BI32" i="217"/>
  <c r="BD32" i="217"/>
  <c r="BG32" i="217"/>
  <c r="BG40" i="217"/>
  <c r="BI40" i="217"/>
  <c r="BD40" i="217"/>
  <c r="BG38" i="217"/>
  <c r="BD38" i="217"/>
  <c r="BI38" i="217"/>
  <c r="BI34" i="217"/>
  <c r="BD34" i="217"/>
  <c r="BG34" i="217"/>
  <c r="BD36" i="217"/>
  <c r="H65" i="217" s="1"/>
  <c r="BG36" i="217"/>
  <c r="BI36" i="217"/>
  <c r="M65" i="217" s="1"/>
  <c r="AQ32" i="217"/>
  <c r="AS32" i="217"/>
  <c r="AN32" i="217"/>
  <c r="AS38" i="217"/>
  <c r="AQ38" i="217"/>
  <c r="AN36" i="217"/>
  <c r="H64" i="217" s="1"/>
  <c r="AQ36" i="217"/>
  <c r="AN34" i="217"/>
  <c r="AS34" i="217"/>
  <c r="AQ34" i="217"/>
  <c r="AQ49" i="217"/>
  <c r="AN49" i="217"/>
  <c r="H68" i="217" s="1"/>
  <c r="AS49" i="217"/>
  <c r="M68" i="217" s="1"/>
  <c r="AN47" i="217"/>
  <c r="AQ47" i="217"/>
  <c r="AS47" i="217"/>
  <c r="AN51" i="217"/>
  <c r="AQ51" i="217"/>
  <c r="AS51" i="217"/>
  <c r="AS53" i="217"/>
  <c r="AN53" i="217"/>
  <c r="AQ53" i="217"/>
  <c r="AS45" i="217"/>
  <c r="AQ45" i="217"/>
  <c r="AN45" i="217"/>
  <c r="AQ25" i="217"/>
  <c r="AS25" i="217"/>
  <c r="AN25" i="217"/>
  <c r="AS27" i="217"/>
  <c r="AN27" i="217"/>
  <c r="AQ27" i="217"/>
  <c r="AN23" i="217"/>
  <c r="H60" i="217" s="1"/>
  <c r="AQ23" i="217"/>
  <c r="AS23" i="217"/>
  <c r="M60" i="217" s="1"/>
  <c r="AS21" i="217"/>
  <c r="AN21" i="217"/>
  <c r="AQ21" i="217"/>
  <c r="AA53" i="217"/>
  <c r="AC53" i="217"/>
  <c r="X53" i="217"/>
  <c r="X45" i="217"/>
  <c r="AA45" i="217"/>
  <c r="AC45" i="217"/>
  <c r="X47" i="217"/>
  <c r="AA47" i="217"/>
  <c r="AC47" i="217"/>
  <c r="X51" i="217"/>
  <c r="AA51" i="217"/>
  <c r="AC51" i="217"/>
  <c r="AA49" i="217"/>
  <c r="AC49" i="217"/>
  <c r="M67" i="217" s="1"/>
  <c r="X49" i="217"/>
  <c r="H67" i="217" s="1"/>
  <c r="K38" i="217"/>
  <c r="H38" i="217"/>
  <c r="M38" i="217"/>
  <c r="M32" i="217"/>
  <c r="K32" i="217"/>
  <c r="H32" i="217"/>
  <c r="H36" i="217"/>
  <c r="H62" i="217" s="1"/>
  <c r="K36" i="217"/>
  <c r="M36" i="217"/>
  <c r="M62" i="217" s="1"/>
  <c r="K40" i="217"/>
  <c r="M40" i="217"/>
  <c r="H40" i="217"/>
  <c r="H34" i="217"/>
  <c r="M34" i="217"/>
  <c r="K34" i="217"/>
  <c r="AE40" i="217"/>
  <c r="T5" i="222" l="1"/>
  <c r="AC5" i="222" s="1"/>
  <c r="E9" i="222"/>
  <c r="H8" i="222"/>
  <c r="AF5" i="222"/>
  <c r="W5" i="222"/>
  <c r="Y5" i="222"/>
  <c r="AG5" i="222"/>
  <c r="Q9" i="222"/>
  <c r="J8" i="222"/>
  <c r="N8" i="222"/>
  <c r="S8" i="222"/>
  <c r="G8" i="222"/>
  <c r="Q8" i="222"/>
  <c r="AB7" i="222"/>
  <c r="H9" i="222"/>
  <c r="N9" i="222"/>
  <c r="P8" i="222"/>
  <c r="E8" i="222"/>
  <c r="AA21" i="217"/>
  <c r="AE21" i="217" s="1"/>
  <c r="X21" i="217"/>
  <c r="AA19" i="217"/>
  <c r="AE19" i="217" s="1"/>
  <c r="X19" i="217"/>
  <c r="AC27" i="217"/>
  <c r="AA27" i="217"/>
  <c r="AA23" i="217"/>
  <c r="K59" i="217" s="1"/>
  <c r="X25" i="217"/>
  <c r="AC23" i="217"/>
  <c r="M59" i="217" s="1"/>
  <c r="AC25" i="217"/>
  <c r="AE25" i="217" s="1"/>
  <c r="AF63" i="194"/>
  <c r="AA62" i="194"/>
  <c r="BT65" i="217"/>
  <c r="BU65" i="217" s="1"/>
  <c r="BR70" i="217"/>
  <c r="BS70" i="217"/>
  <c r="BT70" i="217" s="1"/>
  <c r="BU70" i="217" s="1"/>
  <c r="BP75" i="217"/>
  <c r="BS72" i="217"/>
  <c r="BR72" i="217"/>
  <c r="K64" i="217"/>
  <c r="H49" i="217"/>
  <c r="H66" i="217" s="1"/>
  <c r="AU19" i="217"/>
  <c r="K63" i="217"/>
  <c r="P63" i="217" s="1"/>
  <c r="AE34" i="217"/>
  <c r="K45" i="217"/>
  <c r="O45" i="217" s="1"/>
  <c r="M53" i="217"/>
  <c r="K49" i="217"/>
  <c r="K66" i="217" s="1"/>
  <c r="H45" i="217"/>
  <c r="K53" i="217"/>
  <c r="AU40" i="217"/>
  <c r="K69" i="217"/>
  <c r="P69" i="217" s="1"/>
  <c r="BK51" i="217"/>
  <c r="O25" i="217"/>
  <c r="O21" i="217"/>
  <c r="O19" i="217"/>
  <c r="K58" i="217"/>
  <c r="O23" i="217"/>
  <c r="O58" i="217" s="1"/>
  <c r="E35" i="218"/>
  <c r="O51" i="217"/>
  <c r="O47" i="217"/>
  <c r="BK27" i="217"/>
  <c r="BK21" i="217"/>
  <c r="BK19" i="217"/>
  <c r="BK25" i="217"/>
  <c r="K61" i="217"/>
  <c r="BK23" i="217"/>
  <c r="BK32" i="217"/>
  <c r="BK34" i="217"/>
  <c r="BK40" i="217"/>
  <c r="K65" i="217"/>
  <c r="BK36" i="217"/>
  <c r="BK38" i="217"/>
  <c r="AU32" i="217"/>
  <c r="AU38" i="217"/>
  <c r="AU36" i="217"/>
  <c r="O64" i="217" s="1"/>
  <c r="AU34" i="217"/>
  <c r="AU51" i="217"/>
  <c r="AU45" i="217"/>
  <c r="AU53" i="217"/>
  <c r="AU47" i="217"/>
  <c r="K68" i="217"/>
  <c r="AU49" i="217"/>
  <c r="O68" i="217" s="1"/>
  <c r="AU21" i="217"/>
  <c r="AU27" i="217"/>
  <c r="K60" i="217"/>
  <c r="AU23" i="217"/>
  <c r="O60" i="217" s="1"/>
  <c r="AU25" i="217"/>
  <c r="AE47" i="217"/>
  <c r="AE45" i="217"/>
  <c r="AE51" i="217"/>
  <c r="AE53" i="217"/>
  <c r="K67" i="217"/>
  <c r="AE49" i="217"/>
  <c r="O67" i="217" s="1"/>
  <c r="O32" i="217"/>
  <c r="O34" i="217"/>
  <c r="O40" i="217"/>
  <c r="K62" i="217"/>
  <c r="O36" i="217"/>
  <c r="O62" i="217" s="1"/>
  <c r="O38" i="217"/>
  <c r="T8" i="222" l="1"/>
  <c r="AC8" i="222" s="1"/>
  <c r="AH5" i="222"/>
  <c r="AI5" i="222" s="1"/>
  <c r="AA5" i="222"/>
  <c r="AF8" i="222"/>
  <c r="W8" i="222"/>
  <c r="Y8" i="222"/>
  <c r="AG8" i="222"/>
  <c r="AE27" i="217"/>
  <c r="AE23" i="217"/>
  <c r="O59" i="217" s="1"/>
  <c r="P59" i="217" s="1"/>
  <c r="AF64" i="194"/>
  <c r="AA63" i="194"/>
  <c r="BT72" i="217"/>
  <c r="BU72" i="217" s="1"/>
  <c r="BR75" i="217"/>
  <c r="BS75" i="217"/>
  <c r="P64" i="217"/>
  <c r="O65" i="217"/>
  <c r="P65" i="217" s="1"/>
  <c r="O61" i="217"/>
  <c r="P61" i="217" s="1"/>
  <c r="O49" i="217"/>
  <c r="O66" i="217" s="1"/>
  <c r="P66" i="217" s="1"/>
  <c r="O53" i="217"/>
  <c r="P58" i="217"/>
  <c r="P68" i="217"/>
  <c r="P60" i="217"/>
  <c r="P62" i="217"/>
  <c r="P67" i="217"/>
  <c r="AH8" i="222" l="1"/>
  <c r="AI8" i="222" s="1"/>
  <c r="AJ11" i="222" s="1"/>
  <c r="AA8" i="222"/>
  <c r="AF65" i="194"/>
  <c r="AA64" i="194"/>
  <c r="BT75" i="217"/>
  <c r="BU75" i="217" s="1"/>
  <c r="U69" i="217"/>
  <c r="U60" i="217"/>
  <c r="U63" i="217"/>
  <c r="U62" i="217"/>
  <c r="U61" i="217"/>
  <c r="U68" i="217"/>
  <c r="U65" i="217"/>
  <c r="U66" i="217"/>
  <c r="U67" i="217"/>
  <c r="U59" i="217"/>
  <c r="U58" i="217"/>
  <c r="U64" i="217"/>
  <c r="AJ38" i="222" l="1"/>
  <c r="AJ35" i="222"/>
  <c r="AJ32" i="222"/>
  <c r="AJ29" i="222"/>
  <c r="AJ26" i="222"/>
  <c r="AJ23" i="222"/>
  <c r="AJ20" i="222"/>
  <c r="AJ17" i="222"/>
  <c r="AJ14" i="222"/>
  <c r="AJ5" i="222"/>
  <c r="AJ8" i="222"/>
  <c r="AF66" i="194"/>
  <c r="AA65" i="194"/>
  <c r="R10" i="217"/>
  <c r="K10" i="217" s="1"/>
  <c r="R6" i="217"/>
  <c r="I6" i="217" s="1"/>
  <c r="R11" i="217"/>
  <c r="C11" i="217" s="1"/>
  <c r="R14" i="217"/>
  <c r="M14" i="217" s="1"/>
  <c r="R4" i="217"/>
  <c r="R13" i="217"/>
  <c r="K13" i="217" s="1"/>
  <c r="R9" i="217"/>
  <c r="I9" i="217" s="1"/>
  <c r="R5" i="217"/>
  <c r="I5" i="217" s="1"/>
  <c r="R7" i="217"/>
  <c r="I7" i="217" s="1"/>
  <c r="R15" i="217"/>
  <c r="O15" i="217" s="1"/>
  <c r="R12" i="217"/>
  <c r="M12" i="217" s="1"/>
  <c r="R8" i="217"/>
  <c r="K8" i="217" s="1"/>
  <c r="AF67" i="194" l="1"/>
  <c r="AA66" i="194"/>
  <c r="O10" i="217"/>
  <c r="C10" i="217"/>
  <c r="I10" i="217"/>
  <c r="M10" i="217"/>
  <c r="C6" i="217"/>
  <c r="K6" i="217"/>
  <c r="M6" i="217"/>
  <c r="O6" i="217"/>
  <c r="I15" i="217"/>
  <c r="O7" i="217"/>
  <c r="C15" i="217"/>
  <c r="O12" i="217"/>
  <c r="M7" i="217"/>
  <c r="M11" i="217"/>
  <c r="K11" i="217"/>
  <c r="I11" i="217"/>
  <c r="C12" i="217"/>
  <c r="O11" i="217"/>
  <c r="O4" i="217"/>
  <c r="I4" i="217"/>
  <c r="M4" i="217"/>
  <c r="C4" i="217"/>
  <c r="K4" i="217"/>
  <c r="O13" i="217"/>
  <c r="M13" i="217"/>
  <c r="I13" i="217"/>
  <c r="C13" i="217"/>
  <c r="C5" i="217"/>
  <c r="M8" i="217"/>
  <c r="O8" i="217"/>
  <c r="O14" i="217"/>
  <c r="I8" i="217"/>
  <c r="C8" i="217"/>
  <c r="C14" i="217"/>
  <c r="K14" i="217"/>
  <c r="O5" i="217"/>
  <c r="I14" i="217"/>
  <c r="K5" i="217"/>
  <c r="K12" i="217"/>
  <c r="C9" i="217"/>
  <c r="I12" i="217"/>
  <c r="O9" i="217"/>
  <c r="M5" i="217"/>
  <c r="K7" i="217"/>
  <c r="C7" i="217"/>
  <c r="K9" i="217"/>
  <c r="K15" i="217"/>
  <c r="M9" i="217"/>
  <c r="M15" i="217"/>
  <c r="AF68" i="194" l="1"/>
  <c r="AA67" i="194"/>
  <c r="AF69" i="194" l="1"/>
  <c r="AA68" i="194"/>
  <c r="AF70" i="194" l="1"/>
  <c r="AA69" i="194"/>
  <c r="AF71" i="194" l="1"/>
  <c r="AA70" i="194"/>
  <c r="AF72" i="194" l="1"/>
  <c r="AA71" i="194"/>
  <c r="AF73" i="194" l="1"/>
  <c r="AA72" i="194"/>
  <c r="AF74" i="194" l="1"/>
  <c r="AA73" i="194"/>
  <c r="AF75" i="194" l="1"/>
  <c r="AA74" i="194"/>
  <c r="AF76" i="194" l="1"/>
  <c r="AA75" i="194"/>
  <c r="AF77" i="194" l="1"/>
  <c r="AF78" i="194" s="1"/>
  <c r="AA76" i="194"/>
  <c r="Z58" i="194" s="1"/>
  <c r="Z68" i="194" l="1"/>
  <c r="Z67" i="194"/>
  <c r="Z75" i="194"/>
  <c r="Z57" i="194"/>
  <c r="Z65" i="194"/>
  <c r="Z62" i="194"/>
  <c r="Z70" i="194"/>
  <c r="Z72" i="194"/>
  <c r="Z76" i="194"/>
  <c r="Z61" i="194"/>
  <c r="Z64" i="194"/>
  <c r="Z74" i="194"/>
  <c r="Z56" i="194"/>
  <c r="Z59" i="194"/>
  <c r="Z66" i="194"/>
  <c r="Z73" i="194"/>
  <c r="Z71" i="194"/>
  <c r="Z63" i="194"/>
  <c r="Z69" i="194"/>
  <c r="Z60" i="194"/>
  <c r="F8" i="194" l="1"/>
  <c r="O18" i="194"/>
  <c r="B4" i="239" s="1"/>
  <c r="F18" i="194"/>
  <c r="B4" i="205" s="1"/>
  <c r="O8" i="194"/>
  <c r="AB36" i="239" l="1"/>
  <c r="D2" i="239"/>
  <c r="W40" i="239"/>
  <c r="D38" i="239"/>
  <c r="D24" i="239"/>
  <c r="D20" i="239"/>
  <c r="W22" i="239"/>
  <c r="AB26" i="239"/>
  <c r="D34" i="239"/>
  <c r="B4" i="237"/>
  <c r="B4" i="202"/>
  <c r="D24" i="202" s="1"/>
  <c r="D60" i="241" s="1"/>
  <c r="B4" i="208"/>
  <c r="D24" i="205"/>
  <c r="D110" i="241" s="1"/>
  <c r="D20" i="205"/>
  <c r="D106" i="241" s="1"/>
  <c r="D2" i="205"/>
  <c r="AB26" i="205"/>
  <c r="AB112" i="241" s="1"/>
  <c r="D34" i="205"/>
  <c r="AB36" i="205"/>
  <c r="W22" i="205"/>
  <c r="W108" i="241" s="1"/>
  <c r="D38" i="205"/>
  <c r="W40" i="205"/>
  <c r="AF27" i="194"/>
  <c r="AA27" i="194" s="1"/>
  <c r="AB36" i="237" l="1"/>
  <c r="D2" i="237"/>
  <c r="W40" i="237"/>
  <c r="D24" i="237"/>
  <c r="D20" i="237"/>
  <c r="AB26" i="237"/>
  <c r="W22" i="237"/>
  <c r="D38" i="237"/>
  <c r="D34" i="237"/>
  <c r="W22" i="202"/>
  <c r="W58" i="241" s="1"/>
  <c r="D32" i="202"/>
  <c r="AB26" i="202"/>
  <c r="AB62" i="241" s="1"/>
  <c r="D20" i="202"/>
  <c r="D56" i="241" s="1"/>
  <c r="D36" i="202"/>
  <c r="AB34" i="202"/>
  <c r="W38" i="202"/>
  <c r="D2" i="202"/>
  <c r="D24" i="208"/>
  <c r="D160" i="241" s="1"/>
  <c r="D20" i="208"/>
  <c r="D156" i="241" s="1"/>
  <c r="D32" i="208"/>
  <c r="D2" i="208"/>
  <c r="D36" i="208"/>
  <c r="AB38" i="208"/>
  <c r="W34" i="208"/>
  <c r="AB26" i="208"/>
  <c r="AB162" i="241" s="1"/>
  <c r="W22" i="208"/>
  <c r="W158" i="241" s="1"/>
  <c r="AF28" i="194"/>
  <c r="AF29" i="194" s="1"/>
  <c r="AF30" i="194" s="1"/>
  <c r="AA28" i="194" l="1"/>
  <c r="AA29" i="194"/>
  <c r="AF31" i="194"/>
  <c r="AA30" i="194"/>
  <c r="AF32" i="194" l="1"/>
  <c r="AA31" i="194"/>
  <c r="AF33" i="194" l="1"/>
  <c r="AA32" i="194"/>
  <c r="AF34" i="194" l="1"/>
  <c r="AA33" i="194"/>
  <c r="Z28" i="194" l="1"/>
  <c r="Z27" i="194"/>
  <c r="AF35" i="194"/>
  <c r="AA35" i="194" s="1"/>
  <c r="AA34" i="194"/>
  <c r="AG40" i="194" l="1"/>
  <c r="AG39" i="194"/>
  <c r="AG50" i="194"/>
  <c r="AG41" i="194"/>
  <c r="AG49" i="194"/>
  <c r="AG47" i="194"/>
  <c r="AG42" i="194"/>
  <c r="AG37" i="194"/>
  <c r="AG51" i="194"/>
  <c r="AG43" i="194"/>
  <c r="AG44" i="194"/>
  <c r="AG38" i="194"/>
  <c r="AG45" i="194"/>
  <c r="AG46" i="194"/>
  <c r="AG48" i="194"/>
  <c r="AF37" i="194" l="1"/>
  <c r="AA37" i="194" s="1"/>
  <c r="AF38" i="194" l="1"/>
  <c r="AA38" i="194" s="1"/>
  <c r="AF39" i="194" l="1"/>
  <c r="AA39" i="194" s="1"/>
  <c r="AF40" i="194" l="1"/>
  <c r="AA40" i="194" s="1"/>
  <c r="AF41" i="194" l="1"/>
  <c r="AA41" i="194" s="1"/>
  <c r="AF42" i="194" l="1"/>
  <c r="AF43" i="194" s="1"/>
  <c r="AA43" i="194" s="1"/>
  <c r="AA42" i="194" l="1"/>
  <c r="AF44" i="194"/>
  <c r="AA44" i="194" s="1"/>
  <c r="AF45" i="194" l="1"/>
  <c r="AF46" i="194" s="1"/>
  <c r="AA46" i="194" s="1"/>
  <c r="AF47" i="194" l="1"/>
  <c r="AA47" i="194" s="1"/>
  <c r="AA45" i="194"/>
  <c r="AF48" i="194" l="1"/>
  <c r="AF49" i="194" s="1"/>
  <c r="AA48" i="194" l="1"/>
  <c r="AF50" i="194"/>
  <c r="AF51" i="194" s="1"/>
  <c r="AA49" i="194"/>
  <c r="Z38" i="194" l="1"/>
  <c r="Z77" i="194"/>
  <c r="Z79" i="194"/>
  <c r="Z50" i="194"/>
  <c r="Z46" i="194"/>
  <c r="Z47" i="194"/>
  <c r="Z81" i="194"/>
  <c r="Z43" i="194"/>
  <c r="Z49" i="194"/>
  <c r="Z48" i="194"/>
  <c r="Z52" i="194"/>
  <c r="Z80" i="194"/>
  <c r="Z78" i="194"/>
  <c r="Z51" i="194"/>
  <c r="Z45" i="194"/>
  <c r="Z41" i="194"/>
  <c r="Z42" i="194"/>
  <c r="Z37" i="194"/>
  <c r="Z44" i="194"/>
  <c r="Z39" i="194"/>
  <c r="Z40" i="194"/>
  <c r="L18" i="194" l="1"/>
  <c r="L8" i="194"/>
  <c r="B4" i="201" s="1"/>
  <c r="I18" i="194"/>
  <c r="B4" i="206" s="1"/>
  <c r="R18" i="194"/>
  <c r="B4" i="209" s="1"/>
  <c r="C8" i="194"/>
  <c r="C18" i="194"/>
  <c r="B4" i="204" s="1"/>
  <c r="I8" i="194"/>
  <c r="B4" i="200" s="1"/>
  <c r="R8" i="194"/>
  <c r="B4" i="203" s="1"/>
  <c r="N16" i="194"/>
  <c r="H6" i="194"/>
  <c r="L16" i="200" s="1"/>
  <c r="L26" i="241" s="1"/>
  <c r="I11" i="194"/>
  <c r="B10" i="200" s="1"/>
  <c r="H16" i="194"/>
  <c r="L16" i="206" s="1"/>
  <c r="L115" i="241" s="1"/>
  <c r="R11" i="194"/>
  <c r="B10" i="203" s="1"/>
  <c r="Q6" i="194"/>
  <c r="L16" i="203" s="1"/>
  <c r="L65" i="241" s="1"/>
  <c r="L13" i="241"/>
  <c r="I21" i="194"/>
  <c r="B10" i="206" s="1"/>
  <c r="B16" i="194"/>
  <c r="L16" i="204" s="1"/>
  <c r="L89" i="241" s="1"/>
  <c r="F11" i="194"/>
  <c r="B10" i="199" s="1"/>
  <c r="N6" i="194"/>
  <c r="B6" i="194"/>
  <c r="C11" i="194"/>
  <c r="F21" i="194"/>
  <c r="B10" i="205" s="1"/>
  <c r="O11" i="194"/>
  <c r="E16" i="194"/>
  <c r="L16" i="205" s="1"/>
  <c r="L102" i="241" s="1"/>
  <c r="C21" i="194"/>
  <c r="B10" i="204" s="1"/>
  <c r="O21" i="194"/>
  <c r="F10" i="194"/>
  <c r="C10" i="194"/>
  <c r="L21" i="194"/>
  <c r="I22" i="194"/>
  <c r="F20" i="194"/>
  <c r="C9" i="194"/>
  <c r="L20" i="194"/>
  <c r="F22" i="194"/>
  <c r="O10" i="194"/>
  <c r="B8" i="237" s="1"/>
  <c r="O9" i="194"/>
  <c r="B6" i="237" s="1"/>
  <c r="R20" i="194"/>
  <c r="I19" i="194"/>
  <c r="L19" i="194"/>
  <c r="B6" i="238" s="1"/>
  <c r="R12" i="194"/>
  <c r="I12" i="194"/>
  <c r="R21" i="194"/>
  <c r="B10" i="209" s="1"/>
  <c r="O19" i="194"/>
  <c r="B6" i="239" s="1"/>
  <c r="R10" i="194"/>
  <c r="Q7" i="194" s="1"/>
  <c r="I10" i="194"/>
  <c r="F9" i="194"/>
  <c r="C20" i="194"/>
  <c r="F19" i="194"/>
  <c r="I20" i="194"/>
  <c r="H17" i="194" s="1"/>
  <c r="L11" i="194"/>
  <c r="C22" i="194"/>
  <c r="L22" i="194"/>
  <c r="B12" i="238" s="1"/>
  <c r="R22" i="194"/>
  <c r="R9" i="194"/>
  <c r="F12" i="194"/>
  <c r="L12" i="194"/>
  <c r="L10" i="194"/>
  <c r="I9" i="194"/>
  <c r="C19" i="194"/>
  <c r="L9" i="194"/>
  <c r="O22" i="194"/>
  <c r="B12" i="239" s="1"/>
  <c r="O20" i="194"/>
  <c r="O12" i="194"/>
  <c r="B12" i="237" s="1"/>
  <c r="R19" i="194"/>
  <c r="B4" i="198" l="1"/>
  <c r="D2" i="198" s="1"/>
  <c r="L16" i="198"/>
  <c r="L2" i="241" s="1"/>
  <c r="L16" i="239"/>
  <c r="B8" i="239"/>
  <c r="B10" i="239"/>
  <c r="AB34" i="239"/>
  <c r="W38" i="239"/>
  <c r="R36" i="239"/>
  <c r="R32" i="239"/>
  <c r="P2" i="239"/>
  <c r="AB20" i="239"/>
  <c r="R24" i="239"/>
  <c r="W26" i="239" s="1"/>
  <c r="R18" i="239"/>
  <c r="AB38" i="239"/>
  <c r="W32" i="239"/>
  <c r="W18" i="239"/>
  <c r="D26" i="239"/>
  <c r="D36" i="239"/>
  <c r="G2" i="239"/>
  <c r="AB22" i="239"/>
  <c r="D40" i="239"/>
  <c r="R20" i="239"/>
  <c r="AB34" i="238"/>
  <c r="R36" i="238"/>
  <c r="R32" i="238"/>
  <c r="P2" i="238"/>
  <c r="AB20" i="238"/>
  <c r="W38" i="238"/>
  <c r="R24" i="238"/>
  <c r="W26" i="238" s="1"/>
  <c r="R18" i="238"/>
  <c r="AB38" i="238"/>
  <c r="D26" i="238"/>
  <c r="D40" i="238"/>
  <c r="R20" i="238"/>
  <c r="G2" i="238"/>
  <c r="W32" i="238"/>
  <c r="W18" i="238"/>
  <c r="D36" i="238"/>
  <c r="AB22" i="238"/>
  <c r="B8" i="238"/>
  <c r="B10" i="238"/>
  <c r="B4" i="238"/>
  <c r="AB32" i="237"/>
  <c r="W36" i="237"/>
  <c r="R40" i="237"/>
  <c r="R34" i="237"/>
  <c r="D22" i="237"/>
  <c r="D18" i="237"/>
  <c r="AB24" i="237"/>
  <c r="W20" i="237"/>
  <c r="J2" i="237"/>
  <c r="B10" i="237"/>
  <c r="AB38" i="237"/>
  <c r="W32" i="237"/>
  <c r="G2" i="237"/>
  <c r="D26" i="237"/>
  <c r="AB22" i="237"/>
  <c r="W18" i="237"/>
  <c r="D40" i="237"/>
  <c r="D36" i="237"/>
  <c r="R20" i="237"/>
  <c r="AB34" i="237"/>
  <c r="W38" i="237"/>
  <c r="R36" i="237"/>
  <c r="R32" i="237"/>
  <c r="P2" i="237"/>
  <c r="AB20" i="237"/>
  <c r="R24" i="237"/>
  <c r="W26" i="237" s="1"/>
  <c r="R18" i="237"/>
  <c r="L16" i="237"/>
  <c r="B10" i="207"/>
  <c r="R26" i="207" s="1"/>
  <c r="R149" i="241" s="1"/>
  <c r="B4" i="207"/>
  <c r="W40" i="207" s="1"/>
  <c r="B10" i="202"/>
  <c r="R22" i="202" s="1"/>
  <c r="R58" i="241" s="1"/>
  <c r="L16" i="202"/>
  <c r="L52" i="241" s="1"/>
  <c r="L16" i="208"/>
  <c r="L152" i="241" s="1"/>
  <c r="N17" i="194"/>
  <c r="L30" i="239" s="1"/>
  <c r="B10" i="208"/>
  <c r="M2" i="208" s="1"/>
  <c r="W22" i="206"/>
  <c r="W121" i="241" s="1"/>
  <c r="AB36" i="206"/>
  <c r="D34" i="206"/>
  <c r="AB26" i="206"/>
  <c r="AB125" i="241" s="1"/>
  <c r="W40" i="206"/>
  <c r="D2" i="206"/>
  <c r="D24" i="206"/>
  <c r="D123" i="241" s="1"/>
  <c r="D38" i="206"/>
  <c r="D20" i="206"/>
  <c r="D119" i="241" s="1"/>
  <c r="W40" i="204"/>
  <c r="D34" i="204"/>
  <c r="D24" i="204"/>
  <c r="D97" i="241" s="1"/>
  <c r="D20" i="204"/>
  <c r="D93" i="241" s="1"/>
  <c r="AB36" i="204"/>
  <c r="D38" i="204"/>
  <c r="AB26" i="204"/>
  <c r="AB99" i="241" s="1"/>
  <c r="W22" i="204"/>
  <c r="W95" i="241" s="1"/>
  <c r="D2" i="204"/>
  <c r="D34" i="209"/>
  <c r="W22" i="209"/>
  <c r="W171" i="241" s="1"/>
  <c r="D2" i="209"/>
  <c r="AB26" i="209"/>
  <c r="AB175" i="241" s="1"/>
  <c r="W40" i="209"/>
  <c r="D24" i="209"/>
  <c r="D173" i="241" s="1"/>
  <c r="AB36" i="209"/>
  <c r="D20" i="209"/>
  <c r="D169" i="241" s="1"/>
  <c r="D38" i="209"/>
  <c r="D24" i="203"/>
  <c r="D73" i="241" s="1"/>
  <c r="D38" i="203"/>
  <c r="D20" i="203"/>
  <c r="D69" i="241" s="1"/>
  <c r="W40" i="203"/>
  <c r="AB26" i="203"/>
  <c r="AB75" i="241" s="1"/>
  <c r="D2" i="203"/>
  <c r="AB36" i="203"/>
  <c r="W22" i="203"/>
  <c r="W71" i="241" s="1"/>
  <c r="D34" i="203"/>
  <c r="W40" i="201"/>
  <c r="D2" i="201"/>
  <c r="D34" i="201"/>
  <c r="AB36" i="201"/>
  <c r="D20" i="201"/>
  <c r="D43" i="241" s="1"/>
  <c r="D38" i="201"/>
  <c r="D24" i="201"/>
  <c r="D47" i="241" s="1"/>
  <c r="W22" i="201"/>
  <c r="W45" i="241" s="1"/>
  <c r="AB26" i="201"/>
  <c r="AB49" i="241" s="1"/>
  <c r="D24" i="200"/>
  <c r="D34" i="241" s="1"/>
  <c r="D20" i="200"/>
  <c r="D30" i="241" s="1"/>
  <c r="D34" i="200"/>
  <c r="AB36" i="200"/>
  <c r="AB26" i="200"/>
  <c r="AB36" i="241" s="1"/>
  <c r="D2" i="200"/>
  <c r="W22" i="200"/>
  <c r="W32" i="241" s="1"/>
  <c r="W40" i="200"/>
  <c r="D38" i="200"/>
  <c r="R38" i="204"/>
  <c r="R26" i="204"/>
  <c r="R99" i="241" s="1"/>
  <c r="AB18" i="204"/>
  <c r="AB91" i="241" s="1"/>
  <c r="M2" i="204"/>
  <c r="R22" i="204"/>
  <c r="R95" i="241" s="1"/>
  <c r="W24" i="204"/>
  <c r="W97" i="241" s="1"/>
  <c r="AB40" i="204"/>
  <c r="D32" i="204"/>
  <c r="W34" i="204"/>
  <c r="W24" i="203"/>
  <c r="W73" i="241" s="1"/>
  <c r="AB40" i="203"/>
  <c r="D32" i="203"/>
  <c r="W34" i="203"/>
  <c r="R22" i="203"/>
  <c r="R71" i="241" s="1"/>
  <c r="M2" i="203"/>
  <c r="R38" i="203"/>
  <c r="R26" i="203"/>
  <c r="R75" i="241" s="1"/>
  <c r="AB18" i="203"/>
  <c r="AB67" i="241" s="1"/>
  <c r="D32" i="199"/>
  <c r="M2" i="199"/>
  <c r="AB40" i="199"/>
  <c r="R22" i="199"/>
  <c r="R19" i="241" s="1"/>
  <c r="R26" i="199"/>
  <c r="R23" i="241" s="1"/>
  <c r="AB18" i="199"/>
  <c r="AB15" i="241" s="1"/>
  <c r="R38" i="199"/>
  <c r="W24" i="199"/>
  <c r="W21" i="241" s="1"/>
  <c r="W34" i="199"/>
  <c r="D32" i="200"/>
  <c r="AB40" i="200"/>
  <c r="W24" i="200"/>
  <c r="W34" i="241" s="1"/>
  <c r="R26" i="200"/>
  <c r="R36" i="241" s="1"/>
  <c r="W34" i="200"/>
  <c r="R22" i="200"/>
  <c r="R32" i="241" s="1"/>
  <c r="R38" i="200"/>
  <c r="AB18" i="200"/>
  <c r="AB28" i="241" s="1"/>
  <c r="M2" i="200"/>
  <c r="R38" i="205"/>
  <c r="R22" i="205"/>
  <c r="R108" i="241" s="1"/>
  <c r="AB18" i="205"/>
  <c r="AB104" i="241" s="1"/>
  <c r="M2" i="205"/>
  <c r="W34" i="205"/>
  <c r="W24" i="205"/>
  <c r="W110" i="241" s="1"/>
  <c r="R26" i="205"/>
  <c r="R112" i="241" s="1"/>
  <c r="AB40" i="205"/>
  <c r="D32" i="205"/>
  <c r="R38" i="206"/>
  <c r="M2" i="206"/>
  <c r="W34" i="206"/>
  <c r="D32" i="206"/>
  <c r="W24" i="206"/>
  <c r="W123" i="241" s="1"/>
  <c r="AB18" i="206"/>
  <c r="AB117" i="241" s="1"/>
  <c r="R22" i="206"/>
  <c r="R121" i="241" s="1"/>
  <c r="AB40" i="206"/>
  <c r="R26" i="206"/>
  <c r="R125" i="241" s="1"/>
  <c r="M2" i="209"/>
  <c r="W34" i="209"/>
  <c r="D32" i="209"/>
  <c r="W24" i="209"/>
  <c r="W173" i="241" s="1"/>
  <c r="R26" i="209"/>
  <c r="R175" i="241" s="1"/>
  <c r="AB40" i="209"/>
  <c r="AB18" i="209"/>
  <c r="AB167" i="241" s="1"/>
  <c r="R38" i="209"/>
  <c r="R22" i="209"/>
  <c r="R171" i="241" s="1"/>
  <c r="B10" i="198"/>
  <c r="M2" i="198" s="1"/>
  <c r="B10" i="201"/>
  <c r="B12" i="201"/>
  <c r="B12" i="204"/>
  <c r="B12" i="205"/>
  <c r="B12" i="209"/>
  <c r="B12" i="206"/>
  <c r="B12" i="203"/>
  <c r="B12" i="202"/>
  <c r="B12" i="207"/>
  <c r="B12" i="208"/>
  <c r="B6" i="201"/>
  <c r="B6" i="207"/>
  <c r="B6" i="206"/>
  <c r="B6" i="209"/>
  <c r="B6" i="204"/>
  <c r="B6" i="202"/>
  <c r="B6" i="208"/>
  <c r="W32" i="208" s="1"/>
  <c r="B6" i="203"/>
  <c r="B6" i="205"/>
  <c r="B8" i="207"/>
  <c r="B8" i="202"/>
  <c r="C17" i="222" s="1"/>
  <c r="AK17" i="222" s="1"/>
  <c r="B8" i="205"/>
  <c r="AY34" i="217" s="1"/>
  <c r="BV53" i="217" s="1"/>
  <c r="B8" i="206"/>
  <c r="B8" i="209"/>
  <c r="B8" i="204"/>
  <c r="B8" i="203"/>
  <c r="B8" i="208"/>
  <c r="H7" i="194"/>
  <c r="B8" i="201"/>
  <c r="B8" i="200"/>
  <c r="C11" i="222" s="1"/>
  <c r="B12" i="199"/>
  <c r="AB34" i="199" s="1"/>
  <c r="B12" i="200"/>
  <c r="B6" i="199"/>
  <c r="AB38" i="199" s="1"/>
  <c r="B6" i="200"/>
  <c r="B8" i="199"/>
  <c r="AB24" i="199" s="1"/>
  <c r="AB21" i="241" s="1"/>
  <c r="B6" i="198"/>
  <c r="B8" i="198"/>
  <c r="C5" i="222" s="1"/>
  <c r="L30" i="198"/>
  <c r="AY47" i="217" l="1"/>
  <c r="BV73" i="217" s="1"/>
  <c r="D32" i="198"/>
  <c r="C47" i="217"/>
  <c r="BV58" i="217" s="1"/>
  <c r="D22" i="198"/>
  <c r="D8" i="241" s="1"/>
  <c r="D18" i="198"/>
  <c r="W20" i="198" s="1"/>
  <c r="W6" i="241" s="1"/>
  <c r="AB40" i="239"/>
  <c r="D32" i="239"/>
  <c r="W34" i="239"/>
  <c r="W24" i="239"/>
  <c r="R38" i="239"/>
  <c r="AB18" i="239"/>
  <c r="M2" i="239"/>
  <c r="R26" i="239"/>
  <c r="R22" i="239"/>
  <c r="AB32" i="239"/>
  <c r="W20" i="239"/>
  <c r="W36" i="239"/>
  <c r="R40" i="239"/>
  <c r="R34" i="239"/>
  <c r="D22" i="239"/>
  <c r="D18" i="239"/>
  <c r="J2" i="239"/>
  <c r="AB24" i="239"/>
  <c r="AB40" i="238"/>
  <c r="AB18" i="238"/>
  <c r="M2" i="238"/>
  <c r="D32" i="238"/>
  <c r="W34" i="238"/>
  <c r="R38" i="238"/>
  <c r="W24" i="238"/>
  <c r="R26" i="238"/>
  <c r="R22" i="238"/>
  <c r="AB36" i="238"/>
  <c r="D2" i="238"/>
  <c r="D24" i="238"/>
  <c r="D20" i="238"/>
  <c r="AB26" i="238"/>
  <c r="W22" i="238"/>
  <c r="W40" i="238"/>
  <c r="D38" i="238"/>
  <c r="D34" i="238"/>
  <c r="AB32" i="238"/>
  <c r="R40" i="238"/>
  <c r="R34" i="238"/>
  <c r="D22" i="238"/>
  <c r="AB24" i="238"/>
  <c r="W36" i="238"/>
  <c r="D18" i="238"/>
  <c r="W20" i="238"/>
  <c r="J2" i="238"/>
  <c r="AB40" i="237"/>
  <c r="W34" i="237"/>
  <c r="R38" i="237"/>
  <c r="AB18" i="237"/>
  <c r="M2" i="237"/>
  <c r="W24" i="237"/>
  <c r="D32" i="237"/>
  <c r="R26" i="237"/>
  <c r="R22" i="237"/>
  <c r="W32" i="202"/>
  <c r="R38" i="207"/>
  <c r="M2" i="202"/>
  <c r="W34" i="207"/>
  <c r="AB38" i="202"/>
  <c r="W24" i="202"/>
  <c r="W60" i="241" s="1"/>
  <c r="AB18" i="207"/>
  <c r="AB141" i="241" s="1"/>
  <c r="AB18" i="202"/>
  <c r="AB54" i="241" s="1"/>
  <c r="R26" i="202"/>
  <c r="R62" i="241" s="1"/>
  <c r="R22" i="207"/>
  <c r="R145" i="241" s="1"/>
  <c r="D40" i="202"/>
  <c r="D32" i="207"/>
  <c r="W24" i="207"/>
  <c r="W147" i="241" s="1"/>
  <c r="R36" i="202"/>
  <c r="M2" i="207"/>
  <c r="AB40" i="207"/>
  <c r="D2" i="207"/>
  <c r="AB36" i="207"/>
  <c r="R32" i="208"/>
  <c r="D38" i="207"/>
  <c r="D24" i="207"/>
  <c r="D147" i="241" s="1"/>
  <c r="AB26" i="207"/>
  <c r="AB149" i="241" s="1"/>
  <c r="D20" i="207"/>
  <c r="D143" i="241" s="1"/>
  <c r="R26" i="208"/>
  <c r="R162" i="241" s="1"/>
  <c r="W24" i="208"/>
  <c r="W160" i="241" s="1"/>
  <c r="D38" i="208"/>
  <c r="W40" i="208"/>
  <c r="AB34" i="208"/>
  <c r="AB18" i="208"/>
  <c r="AB154" i="241" s="1"/>
  <c r="R22" i="208"/>
  <c r="R158" i="241" s="1"/>
  <c r="W22" i="207"/>
  <c r="W145" i="241" s="1"/>
  <c r="D34" i="207"/>
  <c r="C35" i="222"/>
  <c r="AK35" i="222" s="1"/>
  <c r="BV76" i="217"/>
  <c r="T17" i="218"/>
  <c r="AY21" i="217"/>
  <c r="BV33" i="217" s="1"/>
  <c r="C20" i="222"/>
  <c r="AK20" i="222" s="1"/>
  <c r="C26" i="222"/>
  <c r="AK26" i="222" s="1"/>
  <c r="C29" i="222"/>
  <c r="AK29" i="222" s="1"/>
  <c r="C14" i="222"/>
  <c r="AK14" i="222" s="1"/>
  <c r="C38" i="222"/>
  <c r="AK38" i="222" s="1"/>
  <c r="S47" i="217"/>
  <c r="BV63" i="217" s="1"/>
  <c r="C32" i="222"/>
  <c r="AK32" i="222" s="1"/>
  <c r="AI34" i="217"/>
  <c r="BV48" i="217" s="1"/>
  <c r="C23" i="222"/>
  <c r="AK23" i="222" s="1"/>
  <c r="R22" i="198"/>
  <c r="AK5" i="222"/>
  <c r="S49" i="217"/>
  <c r="BV64" i="217" s="1"/>
  <c r="AY27" i="217"/>
  <c r="BV36" i="217" s="1"/>
  <c r="AY51" i="217"/>
  <c r="T29" i="223" s="1"/>
  <c r="AI51" i="217"/>
  <c r="E33" i="223" s="1"/>
  <c r="AI49" i="217"/>
  <c r="C38" i="217"/>
  <c r="BV40" i="217" s="1"/>
  <c r="C36" i="217"/>
  <c r="AI38" i="217"/>
  <c r="T33" i="218" s="1"/>
  <c r="AI36" i="217"/>
  <c r="AI25" i="217"/>
  <c r="T23" i="218" s="1"/>
  <c r="AI23" i="217"/>
  <c r="AY38" i="217"/>
  <c r="E33" i="218" s="1"/>
  <c r="AY36" i="217"/>
  <c r="C51" i="217"/>
  <c r="E13" i="223" s="1"/>
  <c r="C49" i="217"/>
  <c r="AY23" i="217"/>
  <c r="C61" i="217" s="1"/>
  <c r="S38" i="217"/>
  <c r="BV45" i="217" s="1"/>
  <c r="E33" i="197" s="1"/>
  <c r="S36" i="217"/>
  <c r="S51" i="217"/>
  <c r="BV65" i="217" s="1"/>
  <c r="T19" i="197" s="1"/>
  <c r="AY49" i="217"/>
  <c r="S27" i="217"/>
  <c r="T35" i="223" s="1"/>
  <c r="AB38" i="201"/>
  <c r="AY25" i="217"/>
  <c r="AI47" i="217"/>
  <c r="BV68" i="217" s="1"/>
  <c r="C34" i="217"/>
  <c r="BV38" i="217" s="1"/>
  <c r="AY45" i="217"/>
  <c r="BV72" i="217" s="1"/>
  <c r="AI45" i="217"/>
  <c r="BV67" i="217" s="1"/>
  <c r="AI53" i="217"/>
  <c r="AY32" i="217"/>
  <c r="BV52" i="217" s="1"/>
  <c r="AY40" i="217"/>
  <c r="S45" i="217"/>
  <c r="BV62" i="217" s="1"/>
  <c r="S53" i="217"/>
  <c r="AI32" i="217"/>
  <c r="BV47" i="217" s="1"/>
  <c r="AI40" i="217"/>
  <c r="C32" i="217"/>
  <c r="BV37" i="217" s="1"/>
  <c r="C40" i="217"/>
  <c r="AI19" i="217"/>
  <c r="BV27" i="217" s="1"/>
  <c r="AI27" i="217"/>
  <c r="S34" i="217"/>
  <c r="BV43" i="217" s="1"/>
  <c r="S32" i="217"/>
  <c r="BV42" i="217" s="1"/>
  <c r="C45" i="217"/>
  <c r="BV57" i="217" s="1"/>
  <c r="C53" i="217"/>
  <c r="AB20" i="201"/>
  <c r="AB43" i="241" s="1"/>
  <c r="AY19" i="217"/>
  <c r="BV32" i="217" s="1"/>
  <c r="AB32" i="200"/>
  <c r="AI21" i="217"/>
  <c r="BV28" i="217" s="1"/>
  <c r="W34" i="198"/>
  <c r="C25" i="217"/>
  <c r="E19" i="223" s="1"/>
  <c r="C19" i="217"/>
  <c r="BV17" i="217" s="1"/>
  <c r="R32" i="198"/>
  <c r="R24" i="198"/>
  <c r="R20" i="198"/>
  <c r="P2" i="201"/>
  <c r="R36" i="199"/>
  <c r="R32" i="201"/>
  <c r="R36" i="201"/>
  <c r="R18" i="201"/>
  <c r="R41" i="241" s="1"/>
  <c r="W38" i="201"/>
  <c r="R24" i="201"/>
  <c r="R47" i="241" s="1"/>
  <c r="AB34" i="201"/>
  <c r="W38" i="199"/>
  <c r="R24" i="199"/>
  <c r="G2" i="199"/>
  <c r="P2" i="199"/>
  <c r="R18" i="199"/>
  <c r="R15" i="241" s="1"/>
  <c r="AB20" i="199"/>
  <c r="AB17" i="241" s="1"/>
  <c r="R40" i="200"/>
  <c r="R32" i="199"/>
  <c r="AB22" i="201"/>
  <c r="AB45" i="241" s="1"/>
  <c r="W20" i="200"/>
  <c r="W30" i="241" s="1"/>
  <c r="W36" i="200"/>
  <c r="G2" i="201"/>
  <c r="J2" i="200"/>
  <c r="AB24" i="200"/>
  <c r="AB34" i="241" s="1"/>
  <c r="D36" i="201"/>
  <c r="D18" i="200"/>
  <c r="D28" i="241" s="1"/>
  <c r="D40" i="201"/>
  <c r="D26" i="201"/>
  <c r="D49" i="241" s="1"/>
  <c r="D22" i="200"/>
  <c r="D32" i="241" s="1"/>
  <c r="W18" i="201"/>
  <c r="W41" i="241" s="1"/>
  <c r="W32" i="201"/>
  <c r="R22" i="201"/>
  <c r="R45" i="241" s="1"/>
  <c r="AB18" i="201"/>
  <c r="AB41" i="241" s="1"/>
  <c r="R26" i="201"/>
  <c r="R49" i="241" s="1"/>
  <c r="M2" i="201"/>
  <c r="E13" i="222" s="1"/>
  <c r="W34" i="201"/>
  <c r="R38" i="201"/>
  <c r="AB40" i="201"/>
  <c r="D32" i="201"/>
  <c r="W24" i="201"/>
  <c r="W47" i="241" s="1"/>
  <c r="R34" i="200"/>
  <c r="R20" i="201"/>
  <c r="R43" i="241" s="1"/>
  <c r="AB32" i="204"/>
  <c r="W36" i="204"/>
  <c r="R40" i="204"/>
  <c r="R34" i="204"/>
  <c r="D22" i="204"/>
  <c r="D95" i="241" s="1"/>
  <c r="D18" i="204"/>
  <c r="D91" i="241" s="1"/>
  <c r="AB24" i="204"/>
  <c r="AB97" i="241" s="1"/>
  <c r="W20" i="204"/>
  <c r="W93" i="241" s="1"/>
  <c r="J2" i="204"/>
  <c r="AB38" i="205"/>
  <c r="W32" i="205"/>
  <c r="D26" i="205"/>
  <c r="D112" i="241" s="1"/>
  <c r="AB22" i="205"/>
  <c r="AB108" i="241" s="1"/>
  <c r="W18" i="205"/>
  <c r="W104" i="241" s="1"/>
  <c r="G2" i="205"/>
  <c r="R20" i="205"/>
  <c r="R106" i="241" s="1"/>
  <c r="D40" i="205"/>
  <c r="D36" i="205"/>
  <c r="AB38" i="206"/>
  <c r="W32" i="206"/>
  <c r="D26" i="206"/>
  <c r="D125" i="241" s="1"/>
  <c r="W18" i="206"/>
  <c r="W117" i="241" s="1"/>
  <c r="G2" i="206"/>
  <c r="AB22" i="206"/>
  <c r="AB121" i="241" s="1"/>
  <c r="D40" i="206"/>
  <c r="D36" i="206"/>
  <c r="R20" i="206"/>
  <c r="R119" i="241" s="1"/>
  <c r="R40" i="209"/>
  <c r="AB32" i="209"/>
  <c r="D22" i="209"/>
  <c r="D171" i="241" s="1"/>
  <c r="D18" i="209"/>
  <c r="D167" i="241" s="1"/>
  <c r="AB24" i="209"/>
  <c r="AB173" i="241" s="1"/>
  <c r="W20" i="209"/>
  <c r="W169" i="241" s="1"/>
  <c r="J2" i="209"/>
  <c r="W36" i="209"/>
  <c r="R34" i="209"/>
  <c r="AB38" i="203"/>
  <c r="W32" i="203"/>
  <c r="D26" i="203"/>
  <c r="D75" i="241" s="1"/>
  <c r="AB22" i="203"/>
  <c r="AB71" i="241" s="1"/>
  <c r="W18" i="203"/>
  <c r="W67" i="241" s="1"/>
  <c r="D40" i="203"/>
  <c r="D36" i="203"/>
  <c r="R20" i="203"/>
  <c r="R69" i="241" s="1"/>
  <c r="G2" i="203"/>
  <c r="D40" i="207"/>
  <c r="D36" i="207"/>
  <c r="R20" i="207"/>
  <c r="R143" i="241" s="1"/>
  <c r="G2" i="207"/>
  <c r="W32" i="207"/>
  <c r="D26" i="207"/>
  <c r="D149" i="241" s="1"/>
  <c r="AB22" i="207"/>
  <c r="AB145" i="241" s="1"/>
  <c r="W18" i="207"/>
  <c r="W141" i="241" s="1"/>
  <c r="AB38" i="207"/>
  <c r="AB34" i="206"/>
  <c r="W38" i="206"/>
  <c r="R36" i="206"/>
  <c r="R32" i="206"/>
  <c r="AB20" i="206"/>
  <c r="AB119" i="241" s="1"/>
  <c r="R18" i="206"/>
  <c r="R117" i="241" s="1"/>
  <c r="P2" i="206"/>
  <c r="R24" i="206"/>
  <c r="W32" i="199"/>
  <c r="AB32" i="206"/>
  <c r="W36" i="206"/>
  <c r="R40" i="206"/>
  <c r="R34" i="206"/>
  <c r="D22" i="206"/>
  <c r="D121" i="241" s="1"/>
  <c r="D18" i="206"/>
  <c r="D117" i="241" s="1"/>
  <c r="W20" i="206"/>
  <c r="W119" i="241" s="1"/>
  <c r="AB24" i="206"/>
  <c r="AB123" i="241" s="1"/>
  <c r="J2" i="206"/>
  <c r="H28" i="222" s="1"/>
  <c r="D40" i="208"/>
  <c r="D34" i="208"/>
  <c r="R20" i="208"/>
  <c r="R156" i="241" s="1"/>
  <c r="G2" i="208"/>
  <c r="D26" i="208"/>
  <c r="D162" i="241" s="1"/>
  <c r="AB22" i="208"/>
  <c r="AB158" i="241" s="1"/>
  <c r="AB36" i="208"/>
  <c r="W18" i="208"/>
  <c r="W154" i="241" s="1"/>
  <c r="P2" i="209"/>
  <c r="AB34" i="209"/>
  <c r="AB20" i="209"/>
  <c r="AB169" i="241" s="1"/>
  <c r="R32" i="209"/>
  <c r="R36" i="209"/>
  <c r="R24" i="209"/>
  <c r="W38" i="209"/>
  <c r="R18" i="209"/>
  <c r="R167" i="241" s="1"/>
  <c r="AB34" i="203"/>
  <c r="W38" i="203"/>
  <c r="R36" i="203"/>
  <c r="R32" i="203"/>
  <c r="P2" i="203"/>
  <c r="E19" i="222" s="1"/>
  <c r="AB20" i="203"/>
  <c r="AB69" i="241" s="1"/>
  <c r="R24" i="203"/>
  <c r="R18" i="203"/>
  <c r="R67" i="241" s="1"/>
  <c r="S40" i="217"/>
  <c r="AB22" i="199"/>
  <c r="AB19" i="241" s="1"/>
  <c r="AB32" i="205"/>
  <c r="W36" i="205"/>
  <c r="R40" i="205"/>
  <c r="R34" i="205"/>
  <c r="D22" i="205"/>
  <c r="D108" i="241" s="1"/>
  <c r="D18" i="205"/>
  <c r="D104" i="241" s="1"/>
  <c r="AB24" i="205"/>
  <c r="AB110" i="241" s="1"/>
  <c r="W20" i="205"/>
  <c r="W106" i="241" s="1"/>
  <c r="J2" i="205"/>
  <c r="W40" i="202"/>
  <c r="D26" i="202"/>
  <c r="D62" i="241" s="1"/>
  <c r="AB22" i="202"/>
  <c r="AB58" i="241" s="1"/>
  <c r="W18" i="202"/>
  <c r="W54" i="241" s="1"/>
  <c r="D38" i="202"/>
  <c r="G2" i="202"/>
  <c r="AB36" i="202"/>
  <c r="D34" i="202"/>
  <c r="R20" i="202"/>
  <c r="R56" i="241" s="1"/>
  <c r="R24" i="208"/>
  <c r="R18" i="208"/>
  <c r="R154" i="241" s="1"/>
  <c r="W36" i="208"/>
  <c r="R34" i="208"/>
  <c r="R38" i="208"/>
  <c r="P2" i="208"/>
  <c r="AB40" i="208"/>
  <c r="AB20" i="208"/>
  <c r="AB156" i="241" s="1"/>
  <c r="AB34" i="205"/>
  <c r="W38" i="205"/>
  <c r="R36" i="205"/>
  <c r="R32" i="205"/>
  <c r="P2" i="205"/>
  <c r="AB20" i="205"/>
  <c r="AB106" i="241" s="1"/>
  <c r="R24" i="205"/>
  <c r="R18" i="205"/>
  <c r="R104" i="241" s="1"/>
  <c r="D26" i="199"/>
  <c r="D23" i="241" s="1"/>
  <c r="L30" i="201"/>
  <c r="L30" i="207"/>
  <c r="L30" i="202"/>
  <c r="L30" i="209"/>
  <c r="L30" i="206"/>
  <c r="L30" i="204"/>
  <c r="L30" i="208"/>
  <c r="L30" i="205"/>
  <c r="L30" i="203"/>
  <c r="W38" i="208"/>
  <c r="R40" i="208"/>
  <c r="R36" i="208"/>
  <c r="D22" i="208"/>
  <c r="D158" i="241" s="1"/>
  <c r="D18" i="208"/>
  <c r="D154" i="241" s="1"/>
  <c r="AB24" i="208"/>
  <c r="AB160" i="241" s="1"/>
  <c r="J2" i="208"/>
  <c r="AB32" i="208"/>
  <c r="W20" i="208"/>
  <c r="W156" i="241" s="1"/>
  <c r="W34" i="202"/>
  <c r="R38" i="202"/>
  <c r="R32" i="202"/>
  <c r="D22" i="202"/>
  <c r="D58" i="241" s="1"/>
  <c r="D18" i="202"/>
  <c r="D54" i="241" s="1"/>
  <c r="AB24" i="202"/>
  <c r="AB60" i="241" s="1"/>
  <c r="W20" i="202"/>
  <c r="W56" i="241" s="1"/>
  <c r="J2" i="202"/>
  <c r="AB40" i="202"/>
  <c r="AB38" i="204"/>
  <c r="W32" i="204"/>
  <c r="D26" i="204"/>
  <c r="D99" i="241" s="1"/>
  <c r="AB22" i="204"/>
  <c r="AB95" i="241" s="1"/>
  <c r="W18" i="204"/>
  <c r="W91" i="241" s="1"/>
  <c r="R20" i="204"/>
  <c r="R93" i="241" s="1"/>
  <c r="G2" i="204"/>
  <c r="D40" i="204"/>
  <c r="D36" i="204"/>
  <c r="R24" i="207"/>
  <c r="R18" i="207"/>
  <c r="R141" i="241" s="1"/>
  <c r="W38" i="207"/>
  <c r="R36" i="207"/>
  <c r="R32" i="207"/>
  <c r="P2" i="207"/>
  <c r="AB20" i="207"/>
  <c r="AB143" i="241" s="1"/>
  <c r="AB34" i="207"/>
  <c r="AB34" i="204"/>
  <c r="W38" i="204"/>
  <c r="R36" i="204"/>
  <c r="R32" i="204"/>
  <c r="P2" i="204"/>
  <c r="AB20" i="204"/>
  <c r="AB93" i="241" s="1"/>
  <c r="R24" i="204"/>
  <c r="R18" i="204"/>
  <c r="R91" i="241" s="1"/>
  <c r="AB32" i="203"/>
  <c r="W36" i="203"/>
  <c r="R40" i="203"/>
  <c r="R34" i="203"/>
  <c r="D22" i="203"/>
  <c r="D71" i="241" s="1"/>
  <c r="D18" i="203"/>
  <c r="D67" i="241" s="1"/>
  <c r="AB24" i="203"/>
  <c r="AB73" i="241" s="1"/>
  <c r="W20" i="203"/>
  <c r="W69" i="241" s="1"/>
  <c r="J2" i="203"/>
  <c r="W36" i="207"/>
  <c r="R40" i="207"/>
  <c r="R34" i="207"/>
  <c r="D22" i="207"/>
  <c r="D145" i="241" s="1"/>
  <c r="D18" i="207"/>
  <c r="D141" i="241" s="1"/>
  <c r="AB32" i="207"/>
  <c r="W20" i="207"/>
  <c r="W143" i="241" s="1"/>
  <c r="AB24" i="207"/>
  <c r="AB147" i="241" s="1"/>
  <c r="J2" i="207"/>
  <c r="D40" i="209"/>
  <c r="D36" i="209"/>
  <c r="D26" i="209"/>
  <c r="D175" i="241" s="1"/>
  <c r="W32" i="209"/>
  <c r="AB22" i="209"/>
  <c r="AB171" i="241" s="1"/>
  <c r="W18" i="209"/>
  <c r="W167" i="241" s="1"/>
  <c r="R20" i="209"/>
  <c r="R169" i="241" s="1"/>
  <c r="AB38" i="209"/>
  <c r="G2" i="209"/>
  <c r="W36" i="202"/>
  <c r="R34" i="202"/>
  <c r="R40" i="202"/>
  <c r="P2" i="202"/>
  <c r="Q16" i="222" s="1"/>
  <c r="AB20" i="202"/>
  <c r="AB56" i="241" s="1"/>
  <c r="R24" i="202"/>
  <c r="R18" i="202"/>
  <c r="R54" i="241" s="1"/>
  <c r="AB32" i="202"/>
  <c r="D40" i="199"/>
  <c r="R20" i="199"/>
  <c r="R17" i="241" s="1"/>
  <c r="AB32" i="201"/>
  <c r="W36" i="201"/>
  <c r="R40" i="201"/>
  <c r="R34" i="201"/>
  <c r="D22" i="201"/>
  <c r="D45" i="241" s="1"/>
  <c r="D18" i="201"/>
  <c r="D41" i="241" s="1"/>
  <c r="AB24" i="201"/>
  <c r="AB47" i="241" s="1"/>
  <c r="W20" i="201"/>
  <c r="W43" i="241" s="1"/>
  <c r="J2" i="201"/>
  <c r="W18" i="199"/>
  <c r="W15" i="241" s="1"/>
  <c r="D36" i="199"/>
  <c r="AB38" i="200"/>
  <c r="D40" i="200"/>
  <c r="R20" i="200"/>
  <c r="R30" i="241" s="1"/>
  <c r="W32" i="200"/>
  <c r="D36" i="200"/>
  <c r="D26" i="200"/>
  <c r="D36" i="241" s="1"/>
  <c r="AB22" i="200"/>
  <c r="AB32" i="241" s="1"/>
  <c r="W18" i="200"/>
  <c r="W28" i="241" s="1"/>
  <c r="G2" i="200"/>
  <c r="AB34" i="200"/>
  <c r="W38" i="200"/>
  <c r="R24" i="200"/>
  <c r="R36" i="200"/>
  <c r="R32" i="200"/>
  <c r="P2" i="200"/>
  <c r="E10" i="222" s="1"/>
  <c r="AB20" i="200"/>
  <c r="AB30" i="241" s="1"/>
  <c r="R18" i="200"/>
  <c r="R28" i="241" s="1"/>
  <c r="L30" i="200"/>
  <c r="W20" i="199"/>
  <c r="W17" i="241" s="1"/>
  <c r="J2" i="199"/>
  <c r="AB32" i="199"/>
  <c r="R34" i="199"/>
  <c r="W36" i="199"/>
  <c r="R40" i="199"/>
  <c r="D18" i="199"/>
  <c r="D15" i="241" s="1"/>
  <c r="D22" i="199"/>
  <c r="D19" i="241" s="1"/>
  <c r="C23" i="217"/>
  <c r="C58" i="217" s="1"/>
  <c r="R34" i="198"/>
  <c r="D20" i="198"/>
  <c r="J2" i="198"/>
  <c r="K4" i="222" s="1"/>
  <c r="G2" i="198"/>
  <c r="D24" i="198"/>
  <c r="D10" i="241" s="1"/>
  <c r="R18" i="198"/>
  <c r="D34" i="198"/>
  <c r="C21" i="217"/>
  <c r="BV18" i="217" s="1"/>
  <c r="Q25" i="222" l="1"/>
  <c r="N25" i="222"/>
  <c r="H25" i="222"/>
  <c r="E25" i="222"/>
  <c r="H37" i="222"/>
  <c r="N37" i="222"/>
  <c r="Q37" i="222"/>
  <c r="E37" i="222"/>
  <c r="N34" i="222"/>
  <c r="Q34" i="222"/>
  <c r="E34" i="222"/>
  <c r="H13" i="222"/>
  <c r="N28" i="222"/>
  <c r="Q28" i="222"/>
  <c r="E28" i="222"/>
  <c r="N13" i="222"/>
  <c r="Q13" i="222"/>
  <c r="AB24" i="198"/>
  <c r="AB10" i="241" s="1"/>
  <c r="N22" i="222"/>
  <c r="Q22" i="222"/>
  <c r="E22" i="222"/>
  <c r="N16" i="222"/>
  <c r="H16" i="222"/>
  <c r="E16" i="222"/>
  <c r="Q31" i="222"/>
  <c r="N31" i="222"/>
  <c r="E31" i="222"/>
  <c r="W26" i="209"/>
  <c r="W175" i="241" s="1"/>
  <c r="R173" i="241"/>
  <c r="W26" i="208"/>
  <c r="W162" i="241" s="1"/>
  <c r="R160" i="241"/>
  <c r="W26" i="207"/>
  <c r="W149" i="241" s="1"/>
  <c r="R147" i="241"/>
  <c r="W26" i="206"/>
  <c r="W125" i="241" s="1"/>
  <c r="R123" i="241"/>
  <c r="W26" i="205"/>
  <c r="W112" i="241" s="1"/>
  <c r="R110" i="241"/>
  <c r="W26" i="204"/>
  <c r="W99" i="241" s="1"/>
  <c r="R97" i="241"/>
  <c r="W26" i="203"/>
  <c r="W75" i="241" s="1"/>
  <c r="R73" i="241"/>
  <c r="W26" i="202"/>
  <c r="W62" i="241" s="1"/>
  <c r="R60" i="241"/>
  <c r="D4" i="241"/>
  <c r="W26" i="201"/>
  <c r="W49" i="241" s="1"/>
  <c r="W26" i="200"/>
  <c r="W36" i="241" s="1"/>
  <c r="R34" i="241"/>
  <c r="H4" i="222"/>
  <c r="N4" i="222"/>
  <c r="AB20" i="198"/>
  <c r="AB6" i="241" s="1"/>
  <c r="R4" i="241"/>
  <c r="W24" i="198"/>
  <c r="W10" i="241" s="1"/>
  <c r="R8" i="241"/>
  <c r="W18" i="198"/>
  <c r="W4" i="241" s="1"/>
  <c r="R6" i="241"/>
  <c r="AB18" i="198"/>
  <c r="AB4" i="241" s="1"/>
  <c r="D6" i="241"/>
  <c r="AB22" i="198"/>
  <c r="AB8" i="241" s="1"/>
  <c r="R10" i="241"/>
  <c r="W26" i="199"/>
  <c r="W23" i="241" s="1"/>
  <c r="R21" i="241"/>
  <c r="K31" i="222"/>
  <c r="H31" i="222"/>
  <c r="K22" i="222"/>
  <c r="H22" i="222"/>
  <c r="K34" i="222"/>
  <c r="K10" i="222"/>
  <c r="H34" i="222"/>
  <c r="E4" i="222"/>
  <c r="K19" i="222"/>
  <c r="K16" i="222"/>
  <c r="K37" i="222"/>
  <c r="K13" i="222"/>
  <c r="K25" i="222"/>
  <c r="K28" i="222"/>
  <c r="H19" i="222"/>
  <c r="N19" i="222"/>
  <c r="Q19" i="222"/>
  <c r="H10" i="222"/>
  <c r="Q10" i="222"/>
  <c r="N10" i="222"/>
  <c r="Q7" i="222"/>
  <c r="C67" i="217"/>
  <c r="T7" i="223"/>
  <c r="BV60" i="217"/>
  <c r="T23" i="197" s="1"/>
  <c r="BV75" i="217"/>
  <c r="T8" i="197" s="1"/>
  <c r="T29" i="218"/>
  <c r="T13" i="223"/>
  <c r="T13" i="218"/>
  <c r="BV55" i="217"/>
  <c r="T29" i="197" s="1"/>
  <c r="T33" i="223"/>
  <c r="BV50" i="217"/>
  <c r="T33" i="197" s="1"/>
  <c r="T23" i="223"/>
  <c r="BV34" i="217"/>
  <c r="BV30" i="217"/>
  <c r="E19" i="197" s="1"/>
  <c r="E29" i="218"/>
  <c r="BV70" i="217"/>
  <c r="T13" i="197" s="1"/>
  <c r="E23" i="223"/>
  <c r="E9" i="223"/>
  <c r="BV54" i="217"/>
  <c r="C65" i="217"/>
  <c r="BV39" i="217"/>
  <c r="C62" i="217"/>
  <c r="BV44" i="217"/>
  <c r="C63" i="217"/>
  <c r="C60" i="217"/>
  <c r="BV29" i="217"/>
  <c r="C68" i="217"/>
  <c r="BV69" i="217"/>
  <c r="T9" i="223"/>
  <c r="BV59" i="217"/>
  <c r="C66" i="217"/>
  <c r="C64" i="217"/>
  <c r="BV49" i="217"/>
  <c r="C69" i="217"/>
  <c r="BV74" i="217"/>
  <c r="BV35" i="217"/>
  <c r="E23" i="197" s="1"/>
  <c r="E28" i="223"/>
  <c r="T35" i="218"/>
  <c r="BV26" i="217"/>
  <c r="T15" i="197" s="1"/>
  <c r="AW11" i="197"/>
  <c r="E29" i="197"/>
  <c r="T25" i="197"/>
  <c r="BV41" i="217"/>
  <c r="T27" i="197" s="1"/>
  <c r="E35" i="223"/>
  <c r="BV56" i="217"/>
  <c r="E27" i="197" s="1"/>
  <c r="E15" i="218"/>
  <c r="E15" i="223"/>
  <c r="E7" i="223"/>
  <c r="BV31" i="217"/>
  <c r="E7" i="218"/>
  <c r="BV51" i="217"/>
  <c r="E35" i="197" s="1"/>
  <c r="T15" i="223"/>
  <c r="T15" i="218"/>
  <c r="BV71" i="217"/>
  <c r="E15" i="197" s="1"/>
  <c r="E17" i="218"/>
  <c r="E17" i="223"/>
  <c r="BV61" i="217"/>
  <c r="E25" i="197" s="1"/>
  <c r="E25" i="218"/>
  <c r="E25" i="223"/>
  <c r="T25" i="223"/>
  <c r="BV66" i="217"/>
  <c r="E17" i="197" s="1"/>
  <c r="T25" i="218"/>
  <c r="W22" i="198"/>
  <c r="W8" i="241" s="1"/>
  <c r="BV20" i="217"/>
  <c r="E7" i="197" s="1"/>
  <c r="E19" i="218"/>
  <c r="AB32" i="198"/>
  <c r="W32" i="198"/>
  <c r="AB34" i="198"/>
  <c r="T27" i="218"/>
  <c r="T27" i="223"/>
  <c r="BV46" i="217"/>
  <c r="T35" i="197" s="1"/>
  <c r="BV19" i="217"/>
  <c r="B4" i="199"/>
  <c r="AK11" i="222" s="1"/>
  <c r="S25" i="217" l="1"/>
  <c r="BV25" i="217" s="1"/>
  <c r="E13" i="197" s="1"/>
  <c r="C8" i="222"/>
  <c r="AK8" i="222" s="1"/>
  <c r="D10" i="217"/>
  <c r="D8" i="217"/>
  <c r="D7" i="217"/>
  <c r="D6" i="217"/>
  <c r="T17" i="197"/>
  <c r="AW9" i="197"/>
  <c r="AB26" i="199"/>
  <c r="AB23" i="241" s="1"/>
  <c r="W40" i="199"/>
  <c r="S23" i="217"/>
  <c r="C59" i="217" s="1"/>
  <c r="D12" i="217" s="1"/>
  <c r="D15" i="217"/>
  <c r="D38" i="199"/>
  <c r="S21" i="217"/>
  <c r="BV23" i="217" s="1"/>
  <c r="D11" i="217"/>
  <c r="D9" i="217"/>
  <c r="D2" i="199"/>
  <c r="H7" i="222" s="1"/>
  <c r="D24" i="199"/>
  <c r="D21" i="241" s="1"/>
  <c r="D20" i="199"/>
  <c r="D17" i="241" s="1"/>
  <c r="W22" i="199"/>
  <c r="W19" i="241" s="1"/>
  <c r="D34" i="199"/>
  <c r="AB36" i="199"/>
  <c r="S19" i="217"/>
  <c r="BV22" i="217" s="1"/>
  <c r="D14" i="217" l="1"/>
  <c r="D13" i="217"/>
  <c r="N7" i="222"/>
  <c r="E7" i="222"/>
  <c r="K7" i="222"/>
  <c r="T19" i="218"/>
  <c r="T18" i="223"/>
  <c r="D4" i="217"/>
  <c r="D5" i="217"/>
  <c r="BV24" i="2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E0A66159-7E5F-47C1-B709-718348A444D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3CCB1943-9E9B-4B31-A073-F8BCF12B9B0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352D63F4-9F1D-425C-9B36-D24A595289C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8B291A6E-BADC-41CC-A1C1-86B46117E7A1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00000000-0006-0000-0A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00000000-0006-0000-0A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00000000-0006-0000-0A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00000000-0006-0000-0A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00000000-0006-0000-0A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00000000-0006-0000-0B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00000000-0006-0000-0B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00000000-0006-0000-0B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00000000-0006-0000-0B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00000000-0006-0000-0B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C6EA19EF-FDDC-4843-898F-134C2F52A1CB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A8602362-8C7A-464D-99A1-CD5621F0A859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98580030-6036-4D2C-8D17-6D47A250062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922889AB-38F3-42CD-8246-76FE16CE5F7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8FE1B902-B7E9-4DA1-9DE5-B70A14F04B1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00000000-0006-0000-0C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00000000-0006-0000-0C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00000000-0006-0000-0C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00000000-0006-0000-0C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00000000-0006-0000-0C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7C1118FC-3595-444C-8511-BF50CE322035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40D56BDE-E449-4BCE-9B97-589BBC3F9DA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C615D9B7-87BF-46C0-BC02-3E2418EBD7EB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F17EC60C-81F5-4B87-A60D-FC5FDFD468F9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3E3B4016-98A1-45EF-AE57-E37BA0D6321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00000000-0006-0000-0D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00000000-0006-0000-0D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00000000-0006-0000-0D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00000000-0006-0000-0D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00000000-0006-0000-0D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C5" authorId="0" shapeId="0" xr:uid="{03E894EE-2E84-4C64-8264-F700B9706335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K5" authorId="0" shapeId="0" xr:uid="{94A1288E-4D43-423E-B8A2-632F35850941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C8" authorId="0" shapeId="0" xr:uid="{76638238-E001-4C45-B8B9-494E3369871E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K8" authorId="0" shapeId="0" xr:uid="{4E557181-BBA4-4E46-8945-A45B4AD95CD7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C11" authorId="0" shapeId="0" xr:uid="{4B12ECC6-6228-4E5E-9CF0-0D80B07F188B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K11" authorId="0" shapeId="0" xr:uid="{5E19797F-39B6-439D-A1BE-C14555EAAD67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C14" authorId="0" shapeId="0" xr:uid="{27679D7E-4DC9-4F89-9CAB-0F418EC6E4E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K14" authorId="0" shapeId="0" xr:uid="{58B2A494-88CF-4211-B0FC-F30354454A81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C17" authorId="0" shapeId="0" xr:uid="{02FDA881-B3E5-4F70-8989-7082931EB161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K17" authorId="0" shapeId="0" xr:uid="{102689DD-2A9F-4836-A925-A43888CBF6B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C20" authorId="0" shapeId="0" xr:uid="{50F871A0-CF1B-4BFD-87FB-72846A34BE0F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K20" authorId="0" shapeId="0" xr:uid="{32738559-61B1-4A1E-87C0-D2A84D83468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C23" authorId="0" shapeId="0" xr:uid="{8716A73E-678B-4A36-A3C6-E2BD4D990DE5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K23" authorId="0" shapeId="0" xr:uid="{F6A4B682-33BC-4782-813E-C5308037A5C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C26" authorId="0" shapeId="0" xr:uid="{1C84710F-BAF2-4692-9FEA-2EE8364DCE79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K26" authorId="0" shapeId="0" xr:uid="{6E8EB027-2570-4961-9B92-F8DF1347B4D1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C29" authorId="0" shapeId="0" xr:uid="{F940FEDA-DB8E-4026-85B2-AE61D5ABCF9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K29" authorId="0" shapeId="0" xr:uid="{6662D06C-BE9C-4199-921B-D956DFC4A63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C32" authorId="0" shapeId="0" xr:uid="{02643D63-597E-4305-9C2F-9E388264DC57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K32" authorId="0" shapeId="0" xr:uid="{3E0C3532-092B-4253-B422-B2F69B862E5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C35" authorId="0" shapeId="0" xr:uid="{F4E3FA59-9254-47AA-A010-E7C35975F6C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K35" authorId="0" shapeId="0" xr:uid="{604F54DC-6339-4CA9-B2D6-342C651D62E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C38" authorId="0" shapeId="0" xr:uid="{978A2263-F74B-472F-AAD7-E6413C6FDB37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K38" authorId="0" shapeId="0" xr:uid="{5A579028-A24D-4DA7-A954-48F3DACBF4E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00000000-0006-0000-1C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00000000-0006-0000-1C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00000000-0006-0000-1C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00000000-0006-0000-1C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00000000-0006-0000-1C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D27F8C4B-2457-45EE-809A-9608E6256B95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8886A19D-0844-4F81-9BDB-7AC8B650B74F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48E16AB5-A391-4530-8E82-947FA86CEAA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266CBF0E-D229-42AC-998C-780C5C196AAA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7E5DF431-E8EC-48BD-9ADD-3FEA3915D78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253407A0-E12B-41D2-9974-CC8A91663564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5D659F0B-365C-444D-8AE3-E15810A9DC85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EDD7C37B-A49B-487B-A11E-5062D914094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3E0C4D97-102F-4724-858C-B0A20D2D4AD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B8F386FB-EC58-467C-90AE-55060414D5C7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5ACA09BF-1BFA-4A01-87AF-804BCE50DAE6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355E1305-9D5F-4833-A2E0-BEAC727BCDA1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942B158A-F649-4A92-B0E4-CEEAA6B2A60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A110E33E-4C31-4FB3-A481-B9309D37226E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31D17676-E46B-4AF9-9F36-AE12D09CC396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00000000-0006-0000-06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00000000-0006-0000-06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76503DC0-DF1E-46B3-8997-7B94D514BB8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E8581E50-4062-4ABA-9DDC-E4BA4B506CD4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4716A16E-69BE-49AD-A82D-439D4D22B12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3A9E8243-B9AB-49D6-AEF7-D299068E5CB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7B53D898-41B6-4EAD-8D83-31041ADCF5A9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00000000-0006-0000-07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00000000-0006-0000-07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00000000-0006-0000-07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00000000-0006-0000-08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00000000-0006-0000-08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00000000-0006-0000-08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00000000-0006-0000-08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00000000-0006-0000-08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00000000-0006-0000-09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 xr:uid="{00000000-0006-0000-09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 xr:uid="{00000000-0006-0000-09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 xr:uid="{00000000-0006-0000-09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 xr:uid="{00000000-0006-0000-09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sharedStrings.xml><?xml version="1.0" encoding="utf-8"?>
<sst xmlns="http://schemas.openxmlformats.org/spreadsheetml/2006/main" count="4133" uniqueCount="703">
  <si>
    <t>順序</t>
    <rPh sb="0" eb="2">
      <t>ジュンジョ</t>
    </rPh>
    <phoneticPr fontId="3"/>
  </si>
  <si>
    <t>対戦</t>
    <rPh sb="0" eb="2">
      <t>タイセン</t>
    </rPh>
    <phoneticPr fontId="3"/>
  </si>
  <si>
    <t>副審</t>
    <rPh sb="0" eb="2">
      <t>フクシン</t>
    </rPh>
    <phoneticPr fontId="3"/>
  </si>
  <si>
    <t>①</t>
    <phoneticPr fontId="3"/>
  </si>
  <si>
    <t>②</t>
    <phoneticPr fontId="3"/>
  </si>
  <si>
    <t>③</t>
    <phoneticPr fontId="3"/>
  </si>
  <si>
    <t>閉会式</t>
    <rPh sb="0" eb="3">
      <t>ヘイカイシキ</t>
    </rPh>
    <phoneticPr fontId="3"/>
  </si>
  <si>
    <t>⑤</t>
    <phoneticPr fontId="3"/>
  </si>
  <si>
    <t>⑥</t>
    <phoneticPr fontId="3"/>
  </si>
  <si>
    <t>④</t>
    <phoneticPr fontId="3"/>
  </si>
  <si>
    <t>会場</t>
    <rPh sb="0" eb="2">
      <t>カイジョウ</t>
    </rPh>
    <phoneticPr fontId="3"/>
  </si>
  <si>
    <t>2日目</t>
    <rPh sb="1" eb="3">
      <t>ニチメ</t>
    </rPh>
    <phoneticPr fontId="3"/>
  </si>
  <si>
    <t>チーム名</t>
    <rPh sb="3" eb="4">
      <t>メイ</t>
    </rPh>
    <phoneticPr fontId="3"/>
  </si>
  <si>
    <t>背番号</t>
    <rPh sb="0" eb="3">
      <t>セバンゴウ</t>
    </rPh>
    <phoneticPr fontId="3"/>
  </si>
  <si>
    <t>副</t>
    <rPh sb="0" eb="1">
      <t>フク</t>
    </rPh>
    <phoneticPr fontId="3"/>
  </si>
  <si>
    <t>警告</t>
    <rPh sb="0" eb="2">
      <t>ケイコク</t>
    </rPh>
    <phoneticPr fontId="3"/>
  </si>
  <si>
    <t>(累積）</t>
    <rPh sb="1" eb="3">
      <t>ルイセキ</t>
    </rPh>
    <phoneticPr fontId="3"/>
  </si>
  <si>
    <t>日付</t>
    <rPh sb="0" eb="2">
      <t>ヒヅケ</t>
    </rPh>
    <phoneticPr fontId="3"/>
  </si>
  <si>
    <t>時間</t>
    <rPh sb="0" eb="2">
      <t>ジカン</t>
    </rPh>
    <phoneticPr fontId="3"/>
  </si>
  <si>
    <t>氏名</t>
    <rPh sb="0" eb="2">
      <t>シメイ</t>
    </rPh>
    <phoneticPr fontId="3"/>
  </si>
  <si>
    <t>反則内容</t>
    <rPh sb="0" eb="2">
      <t>ハンソク</t>
    </rPh>
    <rPh sb="2" eb="4">
      <t>ナイヨウ</t>
    </rPh>
    <phoneticPr fontId="3"/>
  </si>
  <si>
    <t>枚数</t>
    <rPh sb="0" eb="2">
      <t>マイスウ</t>
    </rPh>
    <phoneticPr fontId="3"/>
  </si>
  <si>
    <t>対戦相手</t>
    <rPh sb="0" eb="2">
      <t>タイセン</t>
    </rPh>
    <rPh sb="2" eb="4">
      <t>アイテ</t>
    </rPh>
    <phoneticPr fontId="3"/>
  </si>
  <si>
    <t>審判</t>
    <rPh sb="0" eb="2">
      <t>シンパン</t>
    </rPh>
    <phoneticPr fontId="3"/>
  </si>
  <si>
    <t>所属</t>
    <rPh sb="0" eb="2">
      <t>ショゾク</t>
    </rPh>
    <phoneticPr fontId="3"/>
  </si>
  <si>
    <t>退場</t>
    <rPh sb="0" eb="2">
      <t>タイジョウ</t>
    </rPh>
    <phoneticPr fontId="3"/>
  </si>
  <si>
    <t>グリーンカード</t>
    <phoneticPr fontId="3"/>
  </si>
  <si>
    <t>会場名</t>
    <rPh sb="0" eb="2">
      <t>カイジョウ</t>
    </rPh>
    <rPh sb="2" eb="3">
      <t>メイ</t>
    </rPh>
    <phoneticPr fontId="3"/>
  </si>
  <si>
    <t>当番</t>
    <rPh sb="0" eb="2">
      <t>トウバン</t>
    </rPh>
    <phoneticPr fontId="3"/>
  </si>
  <si>
    <t>連絡先</t>
    <rPh sb="0" eb="3">
      <t>レンラクサキ</t>
    </rPh>
    <phoneticPr fontId="3"/>
  </si>
  <si>
    <t>試合NO</t>
    <rPh sb="0" eb="2">
      <t>シアイ</t>
    </rPh>
    <phoneticPr fontId="3"/>
  </si>
  <si>
    <t>VS</t>
    <phoneticPr fontId="3"/>
  </si>
  <si>
    <t>：</t>
    <phoneticPr fontId="3"/>
  </si>
  <si>
    <t>開催日</t>
    <rPh sb="0" eb="3">
      <t>カイサイビ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</si>
  <si>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</si>
  <si>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</si>
  <si>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⑦</t>
    <phoneticPr fontId="3"/>
  </si>
  <si>
    <t>⑧</t>
    <phoneticPr fontId="3"/>
  </si>
  <si>
    <t>｛</t>
    <phoneticPr fontId="3"/>
  </si>
  <si>
    <t>｝</t>
    <phoneticPr fontId="3"/>
  </si>
  <si>
    <t>責任者</t>
    <rPh sb="0" eb="3">
      <t>セキニンシャ</t>
    </rPh>
    <phoneticPr fontId="3"/>
  </si>
  <si>
    <t>天候</t>
    <rPh sb="0" eb="2">
      <t>テンコウ</t>
    </rPh>
    <phoneticPr fontId="3"/>
  </si>
  <si>
    <t>主・4</t>
    <rPh sb="0" eb="1">
      <t>シュ</t>
    </rPh>
    <phoneticPr fontId="3"/>
  </si>
  <si>
    <t>※試合結果・警告退場報告</t>
    <rPh sb="1" eb="3">
      <t>シアイ</t>
    </rPh>
    <rPh sb="3" eb="5">
      <t>ケッカ</t>
    </rPh>
    <rPh sb="6" eb="8">
      <t>ケイコク</t>
    </rPh>
    <rPh sb="8" eb="10">
      <t>タイジョウ</t>
    </rPh>
    <rPh sb="10" eb="12">
      <t>ホウコク</t>
    </rPh>
    <phoneticPr fontId="3"/>
  </si>
  <si>
    <t>順位</t>
    <rPh sb="0" eb="2">
      <t>ジュンイ</t>
    </rPh>
    <phoneticPr fontId="3"/>
  </si>
  <si>
    <t>勝点</t>
    <rPh sb="0" eb="1">
      <t>カ</t>
    </rPh>
    <rPh sb="1" eb="2">
      <t>テン</t>
    </rPh>
    <phoneticPr fontId="3"/>
  </si>
  <si>
    <t>得点</t>
    <rPh sb="0" eb="2">
      <t>トクテン</t>
    </rPh>
    <phoneticPr fontId="3"/>
  </si>
  <si>
    <t>-</t>
  </si>
  <si>
    <t>主審・４審</t>
    <rPh sb="0" eb="2">
      <t>シュシン</t>
    </rPh>
    <rPh sb="4" eb="5">
      <t>シン</t>
    </rPh>
    <phoneticPr fontId="3"/>
  </si>
  <si>
    <r>
      <t>広報部・鈴木和幸　</t>
    </r>
    <r>
      <rPr>
        <b/>
        <u/>
        <sz val="12"/>
        <color indexed="8"/>
        <rFont val="ＭＳ Ｐゴシック"/>
        <family val="3"/>
        <charset val="128"/>
      </rPr>
      <t>FAX　055－251－7164</t>
    </r>
    <r>
      <rPr>
        <u/>
        <sz val="12"/>
        <color indexed="8"/>
        <rFont val="ＭＳ Ｐゴシック"/>
        <family val="3"/>
        <charset val="128"/>
      </rPr>
      <t>　携帯090－8110－2710　</t>
    </r>
    <rPh sb="0" eb="3">
      <t>コウホウブ</t>
    </rPh>
    <phoneticPr fontId="3"/>
  </si>
  <si>
    <t>-</t>
    <phoneticPr fontId="3"/>
  </si>
  <si>
    <t>（</t>
    <phoneticPr fontId="3"/>
  </si>
  <si>
    <t>）</t>
    <phoneticPr fontId="3"/>
  </si>
  <si>
    <t>1日目</t>
    <rPh sb="1" eb="3">
      <t>ニチメ</t>
    </rPh>
    <phoneticPr fontId="3"/>
  </si>
  <si>
    <t>⑨</t>
    <phoneticPr fontId="3"/>
  </si>
  <si>
    <t>トーナメント戦　試合結果報告書</t>
    <rPh sb="6" eb="7">
      <t>セン</t>
    </rPh>
    <rPh sb="8" eb="10">
      <t>シアイ</t>
    </rPh>
    <rPh sb="10" eb="12">
      <t>ケッカ</t>
    </rPh>
    <rPh sb="12" eb="15">
      <t>ホウコクショ</t>
    </rPh>
    <phoneticPr fontId="3"/>
  </si>
  <si>
    <t>山日新聞スポーツ報道部　ＦＡＸ　２３１－３１６１</t>
    <rPh sb="0" eb="2">
      <t>サンニチ</t>
    </rPh>
    <rPh sb="2" eb="4">
      <t>シンブン</t>
    </rPh>
    <rPh sb="8" eb="11">
      <t>ホウドウブ</t>
    </rPh>
    <phoneticPr fontId="3"/>
  </si>
  <si>
    <t>主審</t>
    <rPh sb="0" eb="2">
      <t>シュシン</t>
    </rPh>
    <phoneticPr fontId="3"/>
  </si>
  <si>
    <t>4審</t>
    <rPh sb="1" eb="2">
      <t>シン</t>
    </rPh>
    <phoneticPr fontId="3"/>
  </si>
  <si>
    <t>審判報告書は警告退場があった試合のみ報告ＦＡＸして下さい。</t>
    <rPh sb="0" eb="2">
      <t>シンパン</t>
    </rPh>
    <rPh sb="2" eb="5">
      <t>ホウコクショ</t>
    </rPh>
    <rPh sb="14" eb="16">
      <t>シアイ</t>
    </rPh>
    <rPh sb="25" eb="26">
      <t>クダ</t>
    </rPh>
    <phoneticPr fontId="3"/>
  </si>
  <si>
    <t>１２：３０～</t>
    <phoneticPr fontId="3"/>
  </si>
  <si>
    <t>１１：３０～</t>
    <phoneticPr fontId="3"/>
  </si>
  <si>
    <t>１３：３０～</t>
    <phoneticPr fontId="3"/>
  </si>
  <si>
    <t>失点</t>
    <rPh sb="0" eb="2">
      <t>シッテン</t>
    </rPh>
    <phoneticPr fontId="3"/>
  </si>
  <si>
    <t>得失</t>
    <rPh sb="0" eb="2">
      <t>トクシツ</t>
    </rPh>
    <phoneticPr fontId="3"/>
  </si>
  <si>
    <t>点差</t>
    <rPh sb="0" eb="2">
      <t>テンサ</t>
    </rPh>
    <phoneticPr fontId="3"/>
  </si>
  <si>
    <t>準決勝</t>
    <rPh sb="0" eb="3">
      <t>ジュンケッショウ</t>
    </rPh>
    <phoneticPr fontId="3"/>
  </si>
  <si>
    <t>決勝戦</t>
    <rPh sb="0" eb="3">
      <t>ケッショウセン</t>
    </rPh>
    <phoneticPr fontId="3"/>
  </si>
  <si>
    <t>決勝トーナメント　最終日　対戦表</t>
    <rPh sb="0" eb="2">
      <t>ケッショウ</t>
    </rPh>
    <rPh sb="9" eb="12">
      <t>サイシュウビ</t>
    </rPh>
    <rPh sb="13" eb="16">
      <t>タイセンヒョウ</t>
    </rPh>
    <phoneticPr fontId="3"/>
  </si>
  <si>
    <t>審判部</t>
    <rPh sb="0" eb="2">
      <t>シンパン</t>
    </rPh>
    <rPh sb="2" eb="3">
      <t>ブ</t>
    </rPh>
    <phoneticPr fontId="3"/>
  </si>
  <si>
    <t>役員・事業運営部</t>
    <rPh sb="0" eb="2">
      <t>ヤクイン</t>
    </rPh>
    <rPh sb="3" eb="8">
      <t>ジギョウウンエイブ</t>
    </rPh>
    <phoneticPr fontId="3"/>
  </si>
  <si>
    <t>大会3日目</t>
    <rPh sb="0" eb="2">
      <t>タイカイ</t>
    </rPh>
    <rPh sb="3" eb="4">
      <t>ニチ</t>
    </rPh>
    <rPh sb="4" eb="5">
      <t>メ</t>
    </rPh>
    <phoneticPr fontId="3"/>
  </si>
  <si>
    <t>1回戦</t>
    <rPh sb="1" eb="3">
      <t>カイセン</t>
    </rPh>
    <phoneticPr fontId="3"/>
  </si>
  <si>
    <t>2回戦</t>
    <rPh sb="1" eb="3">
      <t>カイセン</t>
    </rPh>
    <phoneticPr fontId="3"/>
  </si>
  <si>
    <t>準々決勝</t>
    <rPh sb="0" eb="4">
      <t>ジュンジュンケッショウ</t>
    </rPh>
    <phoneticPr fontId="3"/>
  </si>
  <si>
    <t xml:space="preserve">１０：００～５位・６位決定戦　 </t>
  </si>
  <si>
    <t xml:space="preserve"> 閉会式　１４：００～</t>
  </si>
  <si>
    <t>3位決定戦</t>
    <rPh sb="1" eb="2">
      <t>イ</t>
    </rPh>
    <rPh sb="2" eb="5">
      <t>ケッテイセン</t>
    </rPh>
    <phoneticPr fontId="3"/>
  </si>
  <si>
    <t>③の２チーム
分担協議</t>
    <rPh sb="7" eb="9">
      <t>ブンタン</t>
    </rPh>
    <rPh sb="9" eb="11">
      <t>キョウギ</t>
    </rPh>
    <phoneticPr fontId="3"/>
  </si>
  <si>
    <t>パート</t>
    <phoneticPr fontId="3"/>
  </si>
  <si>
    <t xml:space="preserve"> </t>
    <phoneticPr fontId="3"/>
  </si>
  <si>
    <t>A1</t>
    <phoneticPr fontId="3"/>
  </si>
  <si>
    <t>A2</t>
    <phoneticPr fontId="3"/>
  </si>
  <si>
    <t>B2</t>
    <phoneticPr fontId="3"/>
  </si>
  <si>
    <t>B1</t>
    <phoneticPr fontId="3"/>
  </si>
  <si>
    <t>C1</t>
    <phoneticPr fontId="3"/>
  </si>
  <si>
    <t>C2</t>
    <phoneticPr fontId="3"/>
  </si>
  <si>
    <t>D2</t>
    <phoneticPr fontId="3"/>
  </si>
  <si>
    <t>D1</t>
    <phoneticPr fontId="3"/>
  </si>
  <si>
    <t>⑵</t>
    <phoneticPr fontId="3"/>
  </si>
  <si>
    <t>E1</t>
    <phoneticPr fontId="3"/>
  </si>
  <si>
    <t>E2</t>
    <phoneticPr fontId="3"/>
  </si>
  <si>
    <t>F2</t>
    <phoneticPr fontId="3"/>
  </si>
  <si>
    <t>F1</t>
    <phoneticPr fontId="3"/>
  </si>
  <si>
    <t>G1</t>
    <phoneticPr fontId="3"/>
  </si>
  <si>
    <t>G2</t>
    <phoneticPr fontId="3"/>
  </si>
  <si>
    <t xml:space="preserve">１１：００～３位・４位決定戦 </t>
    <phoneticPr fontId="3"/>
  </si>
  <si>
    <t>１２：００～７位・８位決定戦　　</t>
    <phoneticPr fontId="3"/>
  </si>
  <si>
    <t xml:space="preserve">１３：００～決勝戦   </t>
    <phoneticPr fontId="3"/>
  </si>
  <si>
    <t>H2</t>
    <phoneticPr fontId="3"/>
  </si>
  <si>
    <t>H1</t>
    <phoneticPr fontId="3"/>
  </si>
  <si>
    <t>（４）</t>
    <phoneticPr fontId="3"/>
  </si>
  <si>
    <t>I1</t>
    <phoneticPr fontId="3"/>
  </si>
  <si>
    <t>I2</t>
    <phoneticPr fontId="3"/>
  </si>
  <si>
    <t>J2</t>
    <phoneticPr fontId="3"/>
  </si>
  <si>
    <t>J1</t>
    <phoneticPr fontId="3"/>
  </si>
  <si>
    <t>K1</t>
    <phoneticPr fontId="3"/>
  </si>
  <si>
    <t>K2</t>
    <phoneticPr fontId="3"/>
  </si>
  <si>
    <r>
      <t>　　　</t>
    </r>
    <r>
      <rPr>
        <sz val="11"/>
        <color indexed="8"/>
        <rFont val="Calibri"/>
        <family val="2"/>
      </rPr>
      <t xml:space="preserve">  </t>
    </r>
    <phoneticPr fontId="3"/>
  </si>
  <si>
    <t>L2</t>
    <phoneticPr fontId="3"/>
  </si>
  <si>
    <t>L1</t>
    <phoneticPr fontId="3"/>
  </si>
  <si>
    <t xml:space="preserve">                    </t>
    <phoneticPr fontId="3"/>
  </si>
  <si>
    <t>M1</t>
    <phoneticPr fontId="3"/>
  </si>
  <si>
    <t>M2</t>
    <phoneticPr fontId="3"/>
  </si>
  <si>
    <t>N2</t>
    <phoneticPr fontId="3"/>
  </si>
  <si>
    <t>N1</t>
    <phoneticPr fontId="3"/>
  </si>
  <si>
    <t>O1</t>
    <phoneticPr fontId="3"/>
  </si>
  <si>
    <t>O2</t>
    <phoneticPr fontId="3"/>
  </si>
  <si>
    <t>P2</t>
    <phoneticPr fontId="3"/>
  </si>
  <si>
    <t>P1</t>
    <phoneticPr fontId="3"/>
  </si>
  <si>
    <t>(</t>
    <phoneticPr fontId="3"/>
  </si>
  <si>
    <t>)</t>
    <phoneticPr fontId="3"/>
  </si>
  <si>
    <t>決勝</t>
    <rPh sb="0" eb="2">
      <t>ケッショウ</t>
    </rPh>
    <phoneticPr fontId="3"/>
  </si>
  <si>
    <t>三決</t>
    <rPh sb="0" eb="1">
      <t>サン</t>
    </rPh>
    <rPh sb="1" eb="2">
      <t>ケツ</t>
    </rPh>
    <phoneticPr fontId="3"/>
  </si>
  <si>
    <t>インプレッシブプレーヤー賞（8名）</t>
    <rPh sb="12" eb="13">
      <t>ショウ</t>
    </rPh>
    <rPh sb="15" eb="16">
      <t>メイ</t>
    </rPh>
    <phoneticPr fontId="3"/>
  </si>
  <si>
    <t>※複数エントリー不可</t>
    <rPh sb="1" eb="3">
      <t>フクスウ</t>
    </rPh>
    <rPh sb="8" eb="10">
      <t>フカ</t>
    </rPh>
    <phoneticPr fontId="29"/>
  </si>
  <si>
    <t>甲府地区</t>
    <rPh sb="0" eb="2">
      <t>コウフ</t>
    </rPh>
    <rPh sb="2" eb="4">
      <t>チク</t>
    </rPh>
    <phoneticPr fontId="3"/>
  </si>
  <si>
    <t>郡内東地区</t>
    <rPh sb="0" eb="1">
      <t>グン</t>
    </rPh>
    <rPh sb="1" eb="2">
      <t>ナイ</t>
    </rPh>
    <rPh sb="2" eb="3">
      <t>ヒガシ</t>
    </rPh>
    <rPh sb="3" eb="5">
      <t>チク</t>
    </rPh>
    <phoneticPr fontId="29"/>
  </si>
  <si>
    <t>郡内南地区</t>
    <rPh sb="0" eb="1">
      <t>グン</t>
    </rPh>
    <rPh sb="1" eb="2">
      <t>ナイ</t>
    </rPh>
    <rPh sb="2" eb="3">
      <t>ミナミ</t>
    </rPh>
    <rPh sb="3" eb="5">
      <t>チク</t>
    </rPh>
    <phoneticPr fontId="29"/>
  </si>
  <si>
    <t>峡中地区</t>
    <rPh sb="0" eb="1">
      <t>キョウ</t>
    </rPh>
    <rPh sb="1" eb="2">
      <t>チュウ</t>
    </rPh>
    <rPh sb="2" eb="4">
      <t>チク</t>
    </rPh>
    <phoneticPr fontId="29"/>
  </si>
  <si>
    <t>峡北地区</t>
    <rPh sb="0" eb="2">
      <t>キョウホク</t>
    </rPh>
    <rPh sb="2" eb="4">
      <t>チク</t>
    </rPh>
    <phoneticPr fontId="29"/>
  </si>
  <si>
    <t>峡東地区</t>
    <rPh sb="0" eb="1">
      <t>キョウ</t>
    </rPh>
    <rPh sb="1" eb="2">
      <t>トウ</t>
    </rPh>
    <rPh sb="2" eb="4">
      <t>チク</t>
    </rPh>
    <phoneticPr fontId="29"/>
  </si>
  <si>
    <t>試合会場＝1日目上の段、2日目下の段</t>
  </si>
  <si>
    <t>３日目　決勝トーナメント対戦表</t>
    <rPh sb="1" eb="2">
      <t>ニチ</t>
    </rPh>
    <rPh sb="2" eb="3">
      <t>メ</t>
    </rPh>
    <rPh sb="4" eb="6">
      <t>ケッショウ</t>
    </rPh>
    <rPh sb="12" eb="15">
      <t>タイセンヒョウ</t>
    </rPh>
    <phoneticPr fontId="3"/>
  </si>
  <si>
    <t>役員・事業運営部</t>
    <rPh sb="0" eb="2">
      <t>ヤクイン</t>
    </rPh>
    <rPh sb="3" eb="5">
      <t>ジギョウ</t>
    </rPh>
    <rPh sb="5" eb="7">
      <t>ウンエイ</t>
    </rPh>
    <rPh sb="7" eb="8">
      <t>ブ</t>
    </rPh>
    <phoneticPr fontId="3"/>
  </si>
  <si>
    <t>優勝：フォルトゥナU-12</t>
    <rPh sb="0" eb="2">
      <t>ユウショウ</t>
    </rPh>
    <phoneticPr fontId="3"/>
  </si>
  <si>
    <t>準優勝：VF甲府</t>
    <rPh sb="0" eb="1">
      <t>ジュン</t>
    </rPh>
    <rPh sb="1" eb="3">
      <t>ユウショウ</t>
    </rPh>
    <rPh sb="6" eb="8">
      <t>コウフ</t>
    </rPh>
    <phoneticPr fontId="3"/>
  </si>
  <si>
    <t>第3位中道セレソン</t>
    <rPh sb="0" eb="1">
      <t>ダイ</t>
    </rPh>
    <rPh sb="2" eb="3">
      <t>イ</t>
    </rPh>
    <rPh sb="3" eb="5">
      <t>ナカミチ</t>
    </rPh>
    <phoneticPr fontId="3"/>
  </si>
  <si>
    <t>2018年度</t>
    <rPh sb="4" eb="5">
      <t>ネン</t>
    </rPh>
    <rPh sb="5" eb="6">
      <t>ド</t>
    </rPh>
    <phoneticPr fontId="3"/>
  </si>
  <si>
    <t>J</t>
    <phoneticPr fontId="3"/>
  </si>
  <si>
    <t>エアフォルク山梨</t>
    <rPh sb="6" eb="8">
      <t>ヤマナシ</t>
    </rPh>
    <phoneticPr fontId="3"/>
  </si>
  <si>
    <t>羽黒SSS</t>
    <rPh sb="0" eb="2">
      <t>ハグロ</t>
    </rPh>
    <phoneticPr fontId="3"/>
  </si>
  <si>
    <t>石田SSS</t>
    <rPh sb="0" eb="2">
      <t>イシダ</t>
    </rPh>
    <phoneticPr fontId="3"/>
  </si>
  <si>
    <t>②試合
2チーム
各1名</t>
    <rPh sb="1" eb="3">
      <t>シアイ</t>
    </rPh>
    <rPh sb="9" eb="10">
      <t>カク</t>
    </rPh>
    <rPh sb="11" eb="12">
      <t>メイ</t>
    </rPh>
    <phoneticPr fontId="3"/>
  </si>
  <si>
    <t>①試合
2チーム
各1名</t>
    <rPh sb="1" eb="3">
      <t>シアイ</t>
    </rPh>
    <rPh sb="9" eb="10">
      <t>カク</t>
    </rPh>
    <rPh sb="11" eb="12">
      <t>メイ</t>
    </rPh>
    <phoneticPr fontId="3"/>
  </si>
  <si>
    <t>②の負
2チーム
各1名</t>
    <rPh sb="2" eb="3">
      <t>マケ</t>
    </rPh>
    <rPh sb="9" eb="10">
      <t>カク</t>
    </rPh>
    <rPh sb="11" eb="12">
      <t>メイ</t>
    </rPh>
    <phoneticPr fontId="3"/>
  </si>
  <si>
    <t>③試合
2チーム
各1名</t>
    <rPh sb="1" eb="3">
      <t>シアイ</t>
    </rPh>
    <rPh sb="9" eb="10">
      <t>カク</t>
    </rPh>
    <rPh sb="11" eb="12">
      <t>メイ</t>
    </rPh>
    <phoneticPr fontId="3"/>
  </si>
  <si>
    <t>(3)</t>
    <phoneticPr fontId="3"/>
  </si>
  <si>
    <t>4種委員会</t>
    <rPh sb="1" eb="2">
      <t>シュ</t>
    </rPh>
    <rPh sb="2" eb="5">
      <t>イインカイ</t>
    </rPh>
    <phoneticPr fontId="3"/>
  </si>
  <si>
    <t>試合開始時刻</t>
    <rPh sb="0" eb="2">
      <t>シアイ</t>
    </rPh>
    <rPh sb="2" eb="4">
      <t>カイシ</t>
    </rPh>
    <rPh sb="4" eb="6">
      <t>ジコク</t>
    </rPh>
    <phoneticPr fontId="3"/>
  </si>
  <si>
    <t>決勝戦</t>
    <rPh sb="0" eb="2">
      <t>ケッショウ</t>
    </rPh>
    <rPh sb="2" eb="3">
      <t>セン</t>
    </rPh>
    <phoneticPr fontId="3"/>
  </si>
  <si>
    <t>最終日</t>
    <rPh sb="0" eb="3">
      <t>サイシュウビ</t>
    </rPh>
    <phoneticPr fontId="3"/>
  </si>
  <si>
    <t>ＦＣジョカーレ</t>
  </si>
  <si>
    <t>FCふじざくら山梨JE</t>
    <rPh sb="7" eb="9">
      <t>ヤマナシ</t>
    </rPh>
    <phoneticPr fontId="3"/>
  </si>
  <si>
    <t>山梨SSS</t>
  </si>
  <si>
    <t>塩山SSS</t>
  </si>
  <si>
    <t>勝沼SSS</t>
  </si>
  <si>
    <t>エルフシュリット一宮</t>
  </si>
  <si>
    <t>田富SSS</t>
  </si>
  <si>
    <t>双葉SSS</t>
  </si>
  <si>
    <t>フォルトゥナVogelU-12</t>
  </si>
  <si>
    <t>HATTASCメニーノ</t>
    <phoneticPr fontId="3"/>
  </si>
  <si>
    <t>山城SSS</t>
    <rPh sb="0" eb="2">
      <t>ヤマシロ</t>
    </rPh>
    <phoneticPr fontId="3"/>
  </si>
  <si>
    <t>参加チーム</t>
    <rPh sb="0" eb="2">
      <t>サンカ</t>
    </rPh>
    <phoneticPr fontId="3"/>
  </si>
  <si>
    <t>欠場チーム</t>
    <rPh sb="0" eb="2">
      <t>ケツジョウ</t>
    </rPh>
    <phoneticPr fontId="3"/>
  </si>
  <si>
    <t>韮崎SC</t>
    <phoneticPr fontId="3"/>
  </si>
  <si>
    <t>FC.SABIO SC</t>
    <phoneticPr fontId="3"/>
  </si>
  <si>
    <t>第１シード</t>
    <rPh sb="0" eb="1">
      <t>ダイ</t>
    </rPh>
    <phoneticPr fontId="29"/>
  </si>
  <si>
    <t>会場責任チーム</t>
    <rPh sb="0" eb="2">
      <t>カイジョウ</t>
    </rPh>
    <rPh sb="2" eb="4">
      <t>セキニン</t>
    </rPh>
    <phoneticPr fontId="29"/>
  </si>
  <si>
    <t>参加チーム</t>
    <rPh sb="0" eb="2">
      <t>サンカ</t>
    </rPh>
    <phoneticPr fontId="29"/>
  </si>
  <si>
    <t>Aパート</t>
  </si>
  <si>
    <t>Bパート</t>
  </si>
  <si>
    <t>Cパート</t>
  </si>
  <si>
    <t>Dパート</t>
  </si>
  <si>
    <t>Eパート</t>
  </si>
  <si>
    <t>Fパート</t>
  </si>
  <si>
    <t xml:space="preserve"> </t>
    <phoneticPr fontId="29"/>
  </si>
  <si>
    <t>VC富士吉田Jr SC</t>
    <rPh sb="2" eb="6">
      <t>フジヨシダ</t>
    </rPh>
    <phoneticPr fontId="1"/>
  </si>
  <si>
    <t>2021　Ｎａｎａｈｏｃｕｐ　山梨県Ｕ-12サッカー大会
「第45回関東大会」山梨県予選　決勝トーナメント</t>
    <rPh sb="15" eb="18">
      <t>ヤマナシケン</t>
    </rPh>
    <rPh sb="26" eb="28">
      <t>タイカイ</t>
    </rPh>
    <rPh sb="30" eb="31">
      <t>ダイ</t>
    </rPh>
    <rPh sb="33" eb="34">
      <t>カイ</t>
    </rPh>
    <rPh sb="34" eb="36">
      <t>カントウ</t>
    </rPh>
    <rPh sb="36" eb="38">
      <t>タイカイ</t>
    </rPh>
    <rPh sb="39" eb="42">
      <t>ヤマナシケン</t>
    </rPh>
    <rPh sb="42" eb="44">
      <t>ヨセン</t>
    </rPh>
    <rPh sb="45" eb="47">
      <t>ケッショウ</t>
    </rPh>
    <phoneticPr fontId="3"/>
  </si>
  <si>
    <t>玉穂FC</t>
  </si>
  <si>
    <t>❸</t>
    <phoneticPr fontId="3"/>
  </si>
  <si>
    <t>❹</t>
    <phoneticPr fontId="3"/>
  </si>
  <si>
    <t>A1位</t>
    <rPh sb="2" eb="3">
      <t>イ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</si>
  <si>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</si>
  <si>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</si>
  <si>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</si>
  <si>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</si>
  <si>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C2位</t>
    <rPh sb="2" eb="3">
      <t>イ</t>
    </rPh>
    <phoneticPr fontId="3"/>
  </si>
  <si>
    <t>D2位</t>
    <rPh sb="2" eb="3">
      <t>イ</t>
    </rPh>
    <phoneticPr fontId="3"/>
  </si>
  <si>
    <t>D1位</t>
    <rPh sb="2" eb="3">
      <t>イ</t>
    </rPh>
    <phoneticPr fontId="3"/>
  </si>
  <si>
    <t>E2位</t>
    <rPh sb="2" eb="3">
      <t>イ</t>
    </rPh>
    <phoneticPr fontId="3"/>
  </si>
  <si>
    <t>F2位</t>
    <rPh sb="2" eb="3">
      <t>イ</t>
    </rPh>
    <phoneticPr fontId="3"/>
  </si>
  <si>
    <t>F1位</t>
    <rPh sb="2" eb="3">
      <t>イ</t>
    </rPh>
    <phoneticPr fontId="3"/>
  </si>
  <si>
    <t>G1位</t>
    <rPh sb="2" eb="3">
      <t>イ</t>
    </rPh>
    <phoneticPr fontId="3"/>
  </si>
  <si>
    <t>H2位</t>
    <rPh sb="2" eb="3">
      <t>イ</t>
    </rPh>
    <phoneticPr fontId="3"/>
  </si>
  <si>
    <t>H1位</t>
    <rPh sb="2" eb="3">
      <t>イ</t>
    </rPh>
    <phoneticPr fontId="3"/>
  </si>
  <si>
    <t>I1位</t>
    <rPh sb="2" eb="3">
      <t>イ</t>
    </rPh>
    <phoneticPr fontId="3"/>
  </si>
  <si>
    <t>I2位</t>
    <rPh sb="2" eb="3">
      <t>イ</t>
    </rPh>
    <phoneticPr fontId="3"/>
  </si>
  <si>
    <t>J1位</t>
    <rPh sb="2" eb="3">
      <t>イ</t>
    </rPh>
    <phoneticPr fontId="3"/>
  </si>
  <si>
    <t>J2位</t>
    <rPh sb="2" eb="3">
      <t>イ</t>
    </rPh>
    <phoneticPr fontId="3"/>
  </si>
  <si>
    <t>K1位</t>
    <rPh sb="2" eb="3">
      <t>イ</t>
    </rPh>
    <phoneticPr fontId="3"/>
  </si>
  <si>
    <t>K2位</t>
    <rPh sb="2" eb="3">
      <t>イ</t>
    </rPh>
    <phoneticPr fontId="3"/>
  </si>
  <si>
    <t>L1位</t>
    <rPh sb="2" eb="3">
      <t>イ</t>
    </rPh>
    <phoneticPr fontId="3"/>
  </si>
  <si>
    <t>３日目</t>
    <rPh sb="1" eb="2">
      <t>ニチ</t>
    </rPh>
    <rPh sb="2" eb="3">
      <t>メ</t>
    </rPh>
    <phoneticPr fontId="3"/>
  </si>
  <si>
    <t>４日目</t>
    <rPh sb="1" eb="2">
      <t>ニチ</t>
    </rPh>
    <rPh sb="2" eb="3">
      <t>メ</t>
    </rPh>
    <phoneticPr fontId="3"/>
  </si>
  <si>
    <t>*W1位</t>
    <rPh sb="3" eb="4">
      <t>イ</t>
    </rPh>
    <phoneticPr fontId="3"/>
  </si>
  <si>
    <t>*W2位</t>
    <rPh sb="3" eb="4">
      <t>イ</t>
    </rPh>
    <phoneticPr fontId="3"/>
  </si>
  <si>
    <t>*W3位</t>
    <rPh sb="3" eb="4">
      <t>イ</t>
    </rPh>
    <phoneticPr fontId="3"/>
  </si>
  <si>
    <t>*W4位</t>
    <rPh sb="3" eb="4">
      <t>イ</t>
    </rPh>
    <phoneticPr fontId="3"/>
  </si>
  <si>
    <t>*W5位</t>
    <rPh sb="3" eb="4">
      <t>イ</t>
    </rPh>
    <phoneticPr fontId="3"/>
  </si>
  <si>
    <t>*W6位</t>
    <rPh sb="3" eb="4">
      <t>イ</t>
    </rPh>
    <phoneticPr fontId="3"/>
  </si>
  <si>
    <t>F</t>
    <phoneticPr fontId="3"/>
  </si>
  <si>
    <t>G</t>
    <phoneticPr fontId="3"/>
  </si>
  <si>
    <t>K</t>
    <phoneticPr fontId="3"/>
  </si>
  <si>
    <t>H</t>
    <phoneticPr fontId="3"/>
  </si>
  <si>
    <t>5</t>
    <phoneticPr fontId="34"/>
  </si>
  <si>
    <t>(2)</t>
    <phoneticPr fontId="3"/>
  </si>
  <si>
    <t>(1)</t>
    <phoneticPr fontId="3"/>
  </si>
  <si>
    <t>*W8位</t>
    <rPh sb="3" eb="4">
      <t>イ</t>
    </rPh>
    <phoneticPr fontId="3"/>
  </si>
  <si>
    <t>*W7位</t>
    <rPh sb="3" eb="4">
      <t>イ</t>
    </rPh>
    <phoneticPr fontId="3"/>
  </si>
  <si>
    <t>伊勢SSS</t>
    <phoneticPr fontId="3"/>
  </si>
  <si>
    <t>国母SS</t>
    <phoneticPr fontId="3"/>
  </si>
  <si>
    <t>ワイルドカード進出チームの決定方法</t>
    <rPh sb="7" eb="9">
      <t>シンシュツ</t>
    </rPh>
    <rPh sb="13" eb="17">
      <t>ケッテイホウホウ</t>
    </rPh>
    <phoneticPr fontId="3"/>
  </si>
  <si>
    <t>12グループの3位チームの中で，順位を決定し上位８チームが決勝トーナメントに出場となります。</t>
    <rPh sb="8" eb="9">
      <t>イ</t>
    </rPh>
    <rPh sb="13" eb="14">
      <t>ナカ</t>
    </rPh>
    <rPh sb="16" eb="18">
      <t>ジュンイ</t>
    </rPh>
    <rPh sb="19" eb="21">
      <t>ケッテイ</t>
    </rPh>
    <rPh sb="22" eb="24">
      <t>ジョウイ</t>
    </rPh>
    <rPh sb="29" eb="31">
      <t>ケッショウ</t>
    </rPh>
    <rPh sb="38" eb="40">
      <t>シュツジョウ</t>
    </rPh>
    <phoneticPr fontId="3"/>
  </si>
  <si>
    <t>順位の決定方法は，下記の通りです。</t>
    <rPh sb="0" eb="2">
      <t>ジュンイ</t>
    </rPh>
    <rPh sb="3" eb="7">
      <t>ケッテイホウホウ</t>
    </rPh>
    <rPh sb="9" eb="11">
      <t>カキ</t>
    </rPh>
    <rPh sb="12" eb="13">
      <t>トオ</t>
    </rPh>
    <phoneticPr fontId="3"/>
  </si>
  <si>
    <t>① 勝点</t>
    <rPh sb="2" eb="4">
      <t>カチテン</t>
    </rPh>
    <phoneticPr fontId="3"/>
  </si>
  <si>
    <t>② 得失点差</t>
    <rPh sb="2" eb="6">
      <t>トクシッテンサ</t>
    </rPh>
    <phoneticPr fontId="3"/>
  </si>
  <si>
    <t>③ 総得点</t>
    <rPh sb="2" eb="5">
      <t>ソウトクテン</t>
    </rPh>
    <phoneticPr fontId="3"/>
  </si>
  <si>
    <t>④ 5位チームとの対戦を除いた勝点</t>
    <rPh sb="3" eb="4">
      <t>イ</t>
    </rPh>
    <rPh sb="9" eb="11">
      <t>タイセン</t>
    </rPh>
    <rPh sb="12" eb="13">
      <t>ノゾ</t>
    </rPh>
    <rPh sb="15" eb="16">
      <t>カ</t>
    </rPh>
    <rPh sb="16" eb="17">
      <t>テン</t>
    </rPh>
    <phoneticPr fontId="3"/>
  </si>
  <si>
    <t>⑤ 5位チームとの対戦を除いた得失点差</t>
    <rPh sb="3" eb="4">
      <t>イ</t>
    </rPh>
    <rPh sb="9" eb="11">
      <t>タイセン</t>
    </rPh>
    <rPh sb="12" eb="13">
      <t>ノゾ</t>
    </rPh>
    <rPh sb="15" eb="19">
      <t>トクシッテンサ</t>
    </rPh>
    <phoneticPr fontId="3"/>
  </si>
  <si>
    <t>⑥ 5位チームとの対戦を除いた総得点</t>
    <rPh sb="3" eb="4">
      <t>イ</t>
    </rPh>
    <rPh sb="9" eb="11">
      <t>タイセン</t>
    </rPh>
    <rPh sb="12" eb="13">
      <t>ノゾ</t>
    </rPh>
    <rPh sb="15" eb="18">
      <t>ソウトクテン</t>
    </rPh>
    <phoneticPr fontId="3"/>
  </si>
  <si>
    <t>⑦ 4～5位チームとの対戦を除いた勝点</t>
    <rPh sb="5" eb="6">
      <t>イ</t>
    </rPh>
    <rPh sb="11" eb="13">
      <t>タイセン</t>
    </rPh>
    <rPh sb="14" eb="15">
      <t>ノゾ</t>
    </rPh>
    <rPh sb="17" eb="18">
      <t>カ</t>
    </rPh>
    <rPh sb="18" eb="19">
      <t>テン</t>
    </rPh>
    <phoneticPr fontId="3"/>
  </si>
  <si>
    <t>⑧ 4～5位チームとの対戦を除いた得失点差</t>
    <rPh sb="5" eb="6">
      <t>イ</t>
    </rPh>
    <rPh sb="11" eb="13">
      <t>タイセン</t>
    </rPh>
    <rPh sb="14" eb="15">
      <t>ノゾ</t>
    </rPh>
    <rPh sb="17" eb="21">
      <t>トクシッテンサ</t>
    </rPh>
    <phoneticPr fontId="3"/>
  </si>
  <si>
    <t>⑨ 4～5位チームとの対戦を除いた総得点</t>
    <rPh sb="5" eb="6">
      <t>イ</t>
    </rPh>
    <rPh sb="11" eb="13">
      <t>タイセン</t>
    </rPh>
    <rPh sb="14" eb="15">
      <t>ノゾ</t>
    </rPh>
    <rPh sb="17" eb="20">
      <t>ソウトクテン</t>
    </rPh>
    <phoneticPr fontId="3"/>
  </si>
  <si>
    <t>⑩ 理事による抽選</t>
    <rPh sb="2" eb="4">
      <t>リジ</t>
    </rPh>
    <rPh sb="7" eb="9">
      <t>チュウセン</t>
    </rPh>
    <phoneticPr fontId="3"/>
  </si>
  <si>
    <t>③までで順位が決定しない場合には，リーグ戦下位チームとの対戦を除いた結果で順位を決定します。</t>
    <rPh sb="4" eb="6">
      <t>ジュンイ</t>
    </rPh>
    <rPh sb="7" eb="9">
      <t>ケッテイ</t>
    </rPh>
    <rPh sb="12" eb="14">
      <t>バアイ</t>
    </rPh>
    <rPh sb="20" eb="21">
      <t>セン</t>
    </rPh>
    <rPh sb="21" eb="23">
      <t>カイ</t>
    </rPh>
    <rPh sb="28" eb="30">
      <t>タイセン</t>
    </rPh>
    <rPh sb="31" eb="32">
      <t>ノゾ</t>
    </rPh>
    <rPh sb="34" eb="36">
      <t>ケッカ</t>
    </rPh>
    <rPh sb="37" eb="39">
      <t>ジュンイ</t>
    </rPh>
    <rPh sb="40" eb="42">
      <t>ケッテイ</t>
    </rPh>
    <phoneticPr fontId="3"/>
  </si>
  <si>
    <t>④～⑨の条件でも同一となる場合には，抽選になります。</t>
    <rPh sb="4" eb="6">
      <t>ジョウケン</t>
    </rPh>
    <rPh sb="8" eb="10">
      <t>ドウイチ</t>
    </rPh>
    <rPh sb="13" eb="15">
      <t>バアイ</t>
    </rPh>
    <rPh sb="18" eb="20">
      <t>チュウセン</t>
    </rPh>
    <phoneticPr fontId="3"/>
  </si>
  <si>
    <t>2022 チャレンジトーナメント</t>
    <phoneticPr fontId="3"/>
  </si>
  <si>
    <t>富士川いきいき</t>
    <rPh sb="0" eb="3">
      <t>フジカワ</t>
    </rPh>
    <phoneticPr fontId="3"/>
  </si>
  <si>
    <t>ドリームピッチ</t>
    <phoneticPr fontId="3"/>
  </si>
  <si>
    <t>プラッツ</t>
    <phoneticPr fontId="3"/>
  </si>
  <si>
    <t>日世南アルプススタジアム</t>
    <rPh sb="0" eb="2">
      <t>ニッセイ</t>
    </rPh>
    <rPh sb="2" eb="3">
      <t>ミナミ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</si>
  <si>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</si>
  <si>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</si>
  <si>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</si>
  <si>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</si>
  <si>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</si>
  <si>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I</t>
    <phoneticPr fontId="3"/>
  </si>
  <si>
    <t>L</t>
    <phoneticPr fontId="3"/>
  </si>
  <si>
    <t>予選リーグ2日目</t>
    <rPh sb="0" eb="2">
      <t>ヨセン</t>
    </rPh>
    <rPh sb="6" eb="7">
      <t>ニチ</t>
    </rPh>
    <rPh sb="7" eb="8">
      <t>メ</t>
    </rPh>
    <phoneticPr fontId="29"/>
  </si>
  <si>
    <t>チャレンジ
参加</t>
    <rPh sb="6" eb="8">
      <t>サンカ</t>
    </rPh>
    <phoneticPr fontId="3"/>
  </si>
  <si>
    <t>エイブルSC</t>
    <phoneticPr fontId="3"/>
  </si>
  <si>
    <t>FC.PARTIRE</t>
    <phoneticPr fontId="3"/>
  </si>
  <si>
    <t>甲府相川JFC</t>
    <rPh sb="0" eb="2">
      <t>コウフ</t>
    </rPh>
    <rPh sb="2" eb="4">
      <t>アイカワ</t>
    </rPh>
    <phoneticPr fontId="3"/>
  </si>
  <si>
    <t>JFC青桐</t>
    <rPh sb="3" eb="5">
      <t>アオギリ</t>
    </rPh>
    <phoneticPr fontId="3"/>
  </si>
  <si>
    <t>アバンソFC</t>
    <phoneticPr fontId="3"/>
  </si>
  <si>
    <t>アミーゴスFC</t>
    <phoneticPr fontId="3"/>
  </si>
  <si>
    <t>長坂総合</t>
    <rPh sb="0" eb="4">
      <t>ナガサカソウゴウ</t>
    </rPh>
    <phoneticPr fontId="3"/>
  </si>
  <si>
    <t>長坂総合スポーツ公園</t>
    <rPh sb="0" eb="4">
      <t>ナガサカソウゴウ</t>
    </rPh>
    <rPh sb="8" eb="10">
      <t>コウエン</t>
    </rPh>
    <phoneticPr fontId="34"/>
  </si>
  <si>
    <t>長坂総合スポーツ公園</t>
    <rPh sb="0" eb="4">
      <t>ナガサカソウゴウ</t>
    </rPh>
    <rPh sb="8" eb="10">
      <t>コウエン</t>
    </rPh>
    <phoneticPr fontId="3"/>
  </si>
  <si>
    <t>９：００～</t>
    <phoneticPr fontId="3"/>
  </si>
  <si>
    <t>１０：００～</t>
    <phoneticPr fontId="3"/>
  </si>
  <si>
    <t>１１：００～</t>
    <phoneticPr fontId="3"/>
  </si>
  <si>
    <t>１２：００～</t>
    <phoneticPr fontId="3"/>
  </si>
  <si>
    <t>１４：００～</t>
    <phoneticPr fontId="3"/>
  </si>
  <si>
    <t>１５：００～</t>
    <phoneticPr fontId="3"/>
  </si>
  <si>
    <t>チャレンジトーナメント</t>
    <phoneticPr fontId="3"/>
  </si>
  <si>
    <t>４日目　準々決勝・準決勝</t>
    <rPh sb="1" eb="2">
      <t>ニチ</t>
    </rPh>
    <rPh sb="2" eb="3">
      <t>メ</t>
    </rPh>
    <rPh sb="4" eb="5">
      <t>ジュン</t>
    </rPh>
    <rPh sb="6" eb="8">
      <t>ケッショウ</t>
    </rPh>
    <rPh sb="9" eb="12">
      <t>ジュンケッショウ</t>
    </rPh>
    <phoneticPr fontId="3"/>
  </si>
  <si>
    <t>最終日　準決勝・決勝</t>
    <rPh sb="0" eb="3">
      <t>サイシュウビ</t>
    </rPh>
    <rPh sb="4" eb="7">
      <t>ジュンケッショウ</t>
    </rPh>
    <rPh sb="8" eb="10">
      <t>ケッショウ</t>
    </rPh>
    <phoneticPr fontId="3"/>
  </si>
  <si>
    <t>１３：００～</t>
    <phoneticPr fontId="3"/>
  </si>
  <si>
    <t>E</t>
    <phoneticPr fontId="34"/>
  </si>
  <si>
    <t>未定</t>
    <rPh sb="0" eb="2">
      <t>ミテイ</t>
    </rPh>
    <phoneticPr fontId="3"/>
  </si>
  <si>
    <t>G</t>
    <phoneticPr fontId="34"/>
  </si>
  <si>
    <t>4</t>
    <phoneticPr fontId="34"/>
  </si>
  <si>
    <t>②</t>
    <phoneticPr fontId="34"/>
  </si>
  <si>
    <t>(2)</t>
    <phoneticPr fontId="34"/>
  </si>
  <si>
    <t>⑴</t>
    <phoneticPr fontId="3"/>
  </si>
  <si>
    <t>F</t>
    <phoneticPr fontId="34"/>
  </si>
  <si>
    <t>H</t>
    <phoneticPr fontId="34"/>
  </si>
  <si>
    <t>長坂総合スポーツ公園</t>
    <rPh sb="0" eb="2">
      <t>ナガサカ</t>
    </rPh>
    <rPh sb="2" eb="4">
      <t>ソウゴウ</t>
    </rPh>
    <rPh sb="8" eb="10">
      <t>コウエン</t>
    </rPh>
    <phoneticPr fontId="3"/>
  </si>
  <si>
    <t>予選リーグ1日目</t>
    <rPh sb="0" eb="2">
      <t>ヨセン</t>
    </rPh>
    <rPh sb="6" eb="8">
      <t>ニチメ</t>
    </rPh>
    <phoneticPr fontId="3"/>
  </si>
  <si>
    <t>1日目会場</t>
    <rPh sb="1" eb="3">
      <t>ニチメ</t>
    </rPh>
    <rPh sb="3" eb="5">
      <t>カイジョウ</t>
    </rPh>
    <phoneticPr fontId="3"/>
  </si>
  <si>
    <t>2日目会場</t>
    <rPh sb="1" eb="3">
      <t>ニチメ</t>
    </rPh>
    <rPh sb="3" eb="5">
      <t>カイジョウ</t>
    </rPh>
    <phoneticPr fontId="3"/>
  </si>
  <si>
    <t>空欄の試合は6/4(会場未定)に延期の調整をしています。</t>
    <rPh sb="0" eb="2">
      <t>クウラン</t>
    </rPh>
    <rPh sb="3" eb="5">
      <t>シアイ</t>
    </rPh>
    <rPh sb="10" eb="14">
      <t>カイジョウミテイ</t>
    </rPh>
    <rPh sb="16" eb="18">
      <t>エンキ</t>
    </rPh>
    <rPh sb="19" eb="21">
      <t>チョウセイ</t>
    </rPh>
    <phoneticPr fontId="3"/>
  </si>
  <si>
    <t>○</t>
    <phoneticPr fontId="3"/>
  </si>
  <si>
    <t>塩山SSS</t>
    <rPh sb="0" eb="2">
      <t>エンザン</t>
    </rPh>
    <phoneticPr fontId="3"/>
  </si>
  <si>
    <t>nanaho Cup ワイルドカード争い   上位8チームが決勝トーナメントに進出</t>
    <rPh sb="18" eb="19">
      <t>アラソ</t>
    </rPh>
    <rPh sb="23" eb="25">
      <t>ジョウイ</t>
    </rPh>
    <rPh sb="30" eb="32">
      <t>ケッショウ</t>
    </rPh>
    <rPh sb="39" eb="41">
      <t>シンシュツ</t>
    </rPh>
    <phoneticPr fontId="3"/>
  </si>
  <si>
    <t>組</t>
    <rPh sb="0" eb="1">
      <t>クミ</t>
    </rPh>
    <phoneticPr fontId="3"/>
  </si>
  <si>
    <t>3位チーム一覧</t>
    <rPh sb="1" eb="2">
      <t>イ</t>
    </rPh>
    <rPh sb="5" eb="7">
      <t>イチラン</t>
    </rPh>
    <phoneticPr fontId="3"/>
  </si>
  <si>
    <t>A</t>
  </si>
  <si>
    <t>W</t>
  </si>
  <si>
    <t>D</t>
  </si>
  <si>
    <t>5</t>
  </si>
  <si>
    <t>F</t>
  </si>
  <si>
    <t>4</t>
  </si>
  <si>
    <t>J</t>
  </si>
  <si>
    <t>G</t>
  </si>
  <si>
    <t>L</t>
  </si>
  <si>
    <t>B</t>
  </si>
  <si>
    <t>C</t>
  </si>
  <si>
    <t>9</t>
  </si>
  <si>
    <t>E</t>
  </si>
  <si>
    <t>I</t>
  </si>
  <si>
    <t>H</t>
  </si>
  <si>
    <t>K</t>
  </si>
  <si>
    <t>須玉小学校</t>
    <rPh sb="0" eb="2">
      <t>スダマ</t>
    </rPh>
    <rPh sb="2" eb="5">
      <t>ショウガッコウ</t>
    </rPh>
    <phoneticPr fontId="3"/>
  </si>
  <si>
    <t>三村小学校</t>
    <rPh sb="0" eb="5">
      <t>ミムラショウガッコウ</t>
    </rPh>
    <phoneticPr fontId="3"/>
  </si>
  <si>
    <t>双葉スポーツ広場</t>
    <rPh sb="0" eb="2">
      <t>フタバ</t>
    </rPh>
    <rPh sb="6" eb="8">
      <t>ヒロバ</t>
    </rPh>
    <phoneticPr fontId="3"/>
  </si>
  <si>
    <t>３</t>
    <phoneticPr fontId="34"/>
  </si>
  <si>
    <t>2022 チャレンジトーナメント</t>
  </si>
  <si>
    <t>エ</t>
    <phoneticPr fontId="3"/>
  </si>
  <si>
    <t>Uスポーツクラブ</t>
    <phoneticPr fontId="3"/>
  </si>
  <si>
    <t>リヴィエールFC</t>
    <phoneticPr fontId="3"/>
  </si>
  <si>
    <t>９：３０～</t>
    <phoneticPr fontId="3"/>
  </si>
  <si>
    <t>玉諸SSS</t>
    <phoneticPr fontId="3"/>
  </si>
  <si>
    <t>千塚FC</t>
    <phoneticPr fontId="3"/>
  </si>
  <si>
    <t>JFC竜王</t>
    <phoneticPr fontId="3"/>
  </si>
  <si>
    <t>１０：３０～</t>
    <phoneticPr fontId="3"/>
  </si>
  <si>
    <t>御坂SSS</t>
    <phoneticPr fontId="3"/>
  </si>
  <si>
    <t>大里SSS</t>
    <phoneticPr fontId="3"/>
  </si>
  <si>
    <t>YSK e-comシルクパーク</t>
    <phoneticPr fontId="3"/>
  </si>
  <si>
    <t>フォルトゥナU-12</t>
    <phoneticPr fontId="3"/>
  </si>
  <si>
    <t>山梨SSS</t>
    <phoneticPr fontId="3"/>
  </si>
  <si>
    <t>JFC白根</t>
    <phoneticPr fontId="3"/>
  </si>
  <si>
    <t>石和SSS</t>
    <phoneticPr fontId="3"/>
  </si>
  <si>
    <t>中道セレソン</t>
    <phoneticPr fontId="3"/>
  </si>
  <si>
    <t>昭和町SSS</t>
    <phoneticPr fontId="3"/>
  </si>
  <si>
    <t>FCアルピーノ</t>
    <phoneticPr fontId="3"/>
  </si>
  <si>
    <t>北杜UFC</t>
    <rPh sb="0" eb="2">
      <t>ホクト</t>
    </rPh>
    <phoneticPr fontId="3"/>
  </si>
  <si>
    <t>玉穂FC</t>
    <rPh sb="0" eb="2">
      <t>タマホ</t>
    </rPh>
    <phoneticPr fontId="3"/>
  </si>
  <si>
    <t>前試合の
2チーム
勝：主審
負：補助審
分担協議</t>
    <rPh sb="0" eb="1">
      <t>マエ</t>
    </rPh>
    <rPh sb="1" eb="3">
      <t>シアイ</t>
    </rPh>
    <rPh sb="10" eb="11">
      <t>カチ</t>
    </rPh>
    <rPh sb="12" eb="14">
      <t>シュシン</t>
    </rPh>
    <rPh sb="15" eb="16">
      <t>マケ</t>
    </rPh>
    <rPh sb="17" eb="20">
      <t>ホジョシン</t>
    </rPh>
    <rPh sb="21" eb="23">
      <t>ブンタン</t>
    </rPh>
    <rPh sb="23" eb="25">
      <t>キョウギ</t>
    </rPh>
    <phoneticPr fontId="3"/>
  </si>
  <si>
    <t>エルドラードFC</t>
    <phoneticPr fontId="3"/>
  </si>
  <si>
    <t>双葉SSS</t>
    <rPh sb="0" eb="2">
      <t>フタバ</t>
    </rPh>
    <phoneticPr fontId="3"/>
  </si>
  <si>
    <t>補助</t>
    <rPh sb="0" eb="2">
      <t>ホジョ</t>
    </rPh>
    <phoneticPr fontId="3"/>
  </si>
  <si>
    <t>ヴァリエ都留</t>
    <rPh sb="4" eb="6">
      <t>ツル</t>
    </rPh>
    <phoneticPr fontId="3"/>
  </si>
  <si>
    <t>PK</t>
    <phoneticPr fontId="3"/>
  </si>
  <si>
    <t xml:space="preserve">   </t>
    <phoneticPr fontId="3"/>
  </si>
  <si>
    <t>アロンドラFC</t>
    <phoneticPr fontId="3"/>
  </si>
  <si>
    <t>⑥
主審・補助
協議の上決定</t>
    <rPh sb="2" eb="4">
      <t>シュシン</t>
    </rPh>
    <rPh sb="5" eb="7">
      <t>ホジョ</t>
    </rPh>
    <rPh sb="8" eb="10">
      <t>キョウギ</t>
    </rPh>
    <rPh sb="11" eb="12">
      <t>ウエ</t>
    </rPh>
    <rPh sb="12" eb="14">
      <t>ケッテイ</t>
    </rPh>
    <phoneticPr fontId="3"/>
  </si>
  <si>
    <t>⑧
主審・補助
協議の上決定</t>
    <rPh sb="2" eb="4">
      <t>シュシン</t>
    </rPh>
    <rPh sb="5" eb="7">
      <t>ホジョ</t>
    </rPh>
    <rPh sb="8" eb="10">
      <t>キョウギ</t>
    </rPh>
    <rPh sb="11" eb="12">
      <t>ウエ</t>
    </rPh>
    <rPh sb="12" eb="14">
      <t>ケッテイ</t>
    </rPh>
    <phoneticPr fontId="3"/>
  </si>
  <si>
    <t>⑤
主審・補助
協議の上決定</t>
    <rPh sb="2" eb="4">
      <t>シュシン</t>
    </rPh>
    <rPh sb="5" eb="7">
      <t>ホジョ</t>
    </rPh>
    <rPh sb="8" eb="10">
      <t>キョウギ</t>
    </rPh>
    <rPh sb="11" eb="12">
      <t>ウエ</t>
    </rPh>
    <rPh sb="12" eb="14">
      <t>ケッテイ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</si>
  <si>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</si>
  <si>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</si>
  <si>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Ｆ．Ｃテクニカル・スポーツＪｒ</t>
    <phoneticPr fontId="3"/>
  </si>
  <si>
    <t>ファンタジスタ</t>
  </si>
  <si>
    <t>JFC竜王</t>
  </si>
  <si>
    <t>昭和町SSS</t>
  </si>
  <si>
    <t>大里SSS</t>
  </si>
  <si>
    <t>Uスポーツクラブ</t>
  </si>
  <si>
    <t>中道セレソン</t>
  </si>
  <si>
    <t>ヴァリエ都留</t>
  </si>
  <si>
    <t>ファンタジスタ①</t>
  </si>
  <si>
    <t>VF甲府U-12②</t>
  </si>
  <si>
    <t>JFC竜王③</t>
  </si>
  <si>
    <t>フォルトゥナU-12④</t>
  </si>
  <si>
    <t>昭和町SSS⑤</t>
  </si>
  <si>
    <t>千塚FC⑥</t>
  </si>
  <si>
    <t>大里SSS⑦</t>
  </si>
  <si>
    <t>JFC白根⑧</t>
  </si>
  <si>
    <t>FCアルピーノ❾</t>
  </si>
  <si>
    <t>Uスポーツクラブ❿</t>
  </si>
  <si>
    <t>玉穂FC⓫</t>
  </si>
  <si>
    <t>エルドラードFCU-11⓬</t>
  </si>
  <si>
    <t>シード</t>
    <phoneticPr fontId="3"/>
  </si>
  <si>
    <t>南部公園</t>
    <rPh sb="0" eb="4">
      <t>ナンブコウエン</t>
    </rPh>
    <phoneticPr fontId="3"/>
  </si>
  <si>
    <t>○</t>
  </si>
  <si>
    <t>△</t>
  </si>
  <si>
    <t>●</t>
  </si>
  <si>
    <t>勝</t>
    <rPh sb="0" eb="1">
      <t>カ</t>
    </rPh>
    <phoneticPr fontId="3"/>
  </si>
  <si>
    <t>分</t>
    <rPh sb="0" eb="1">
      <t>ワ</t>
    </rPh>
    <phoneticPr fontId="3"/>
  </si>
  <si>
    <t>負</t>
    <rPh sb="0" eb="1">
      <t>マ</t>
    </rPh>
    <phoneticPr fontId="3"/>
  </si>
  <si>
    <t>VF甲府U-12</t>
    <rPh sb="2" eb="4">
      <t>コウフ</t>
    </rPh>
    <phoneticPr fontId="80"/>
  </si>
  <si>
    <t>フォルトゥナU-12</t>
    <phoneticPr fontId="80"/>
  </si>
  <si>
    <t>千塚FC</t>
    <rPh sb="0" eb="2">
      <t>チヅカ</t>
    </rPh>
    <phoneticPr fontId="80"/>
  </si>
  <si>
    <t>JFC白根</t>
    <rPh sb="3" eb="5">
      <t>シラネ</t>
    </rPh>
    <phoneticPr fontId="80"/>
  </si>
  <si>
    <t>FCアルピーノ</t>
    <phoneticPr fontId="80"/>
  </si>
  <si>
    <t>エルドラードFCU-11</t>
    <phoneticPr fontId="80"/>
  </si>
  <si>
    <t>八ヶ岳グランデ</t>
    <rPh sb="0" eb="3">
      <t>ヤツガタケ</t>
    </rPh>
    <phoneticPr fontId="80"/>
  </si>
  <si>
    <t>U韮崎FC</t>
    <rPh sb="1" eb="3">
      <t>ニラサキ</t>
    </rPh>
    <phoneticPr fontId="80"/>
  </si>
  <si>
    <t>ナナホカップシード順位決定（2022年度U11リーグ戦の同順位で順位を決定（平均勝点 → 平均得失点差 → 平均得点）</t>
    <rPh sb="9" eb="13">
      <t>ジュンイケッテイ</t>
    </rPh>
    <rPh sb="18" eb="20">
      <t>ネンド</t>
    </rPh>
    <rPh sb="26" eb="27">
      <t>セン</t>
    </rPh>
    <rPh sb="28" eb="31">
      <t>ドウジュンイ</t>
    </rPh>
    <rPh sb="32" eb="34">
      <t>ジュンイ</t>
    </rPh>
    <rPh sb="35" eb="37">
      <t>ケッテイ</t>
    </rPh>
    <rPh sb="38" eb="40">
      <t>ヘイキン</t>
    </rPh>
    <rPh sb="40" eb="42">
      <t>カチテン</t>
    </rPh>
    <rPh sb="45" eb="47">
      <t>ヘイキン</t>
    </rPh>
    <rPh sb="47" eb="51">
      <t>トクシッテンサ</t>
    </rPh>
    <rPh sb="54" eb="56">
      <t>ヘイキン</t>
    </rPh>
    <rPh sb="56" eb="58">
      <t>トクテン</t>
    </rPh>
    <phoneticPr fontId="3"/>
  </si>
  <si>
    <t>平均勝点</t>
    <rPh sb="0" eb="2">
      <t>ヘイキン</t>
    </rPh>
    <rPh sb="2" eb="4">
      <t>カチテン</t>
    </rPh>
    <phoneticPr fontId="3"/>
  </si>
  <si>
    <t>平均得失点差</t>
    <rPh sb="0" eb="2">
      <t>ヘイキン</t>
    </rPh>
    <rPh sb="2" eb="6">
      <t>トクシッテンサ</t>
    </rPh>
    <phoneticPr fontId="3"/>
  </si>
  <si>
    <t>E1位</t>
    <rPh sb="2" eb="3">
      <t>イ</t>
    </rPh>
    <phoneticPr fontId="3"/>
  </si>
  <si>
    <t>G2位</t>
    <rPh sb="2" eb="3">
      <t>イ</t>
    </rPh>
    <phoneticPr fontId="3"/>
  </si>
  <si>
    <t>L2位</t>
    <rPh sb="2" eb="3">
      <t>イ</t>
    </rPh>
    <phoneticPr fontId="3"/>
  </si>
  <si>
    <t>2023nanahoCupU-12山梨県少年サッカー大会</t>
    <rPh sb="17" eb="20">
      <t>ヤマナシケン</t>
    </rPh>
    <rPh sb="20" eb="22">
      <t>ショウネン</t>
    </rPh>
    <rPh sb="26" eb="28">
      <t>タイカイ</t>
    </rPh>
    <phoneticPr fontId="3"/>
  </si>
  <si>
    <t/>
  </si>
  <si>
    <t>プラッツ</t>
  </si>
  <si>
    <t>Gパート</t>
  </si>
  <si>
    <t>Hパート</t>
  </si>
  <si>
    <t>Iパート</t>
  </si>
  <si>
    <t>Jパート</t>
  </si>
  <si>
    <t>Kパート</t>
  </si>
  <si>
    <t>Lパート</t>
  </si>
  <si>
    <t>ドリームピッチ</t>
  </si>
  <si>
    <t>小瀬球技場</t>
    <rPh sb="0" eb="5">
      <t>コセキュウギジョウ</t>
    </rPh>
    <phoneticPr fontId="3"/>
  </si>
  <si>
    <t>南部FC</t>
    <rPh sb="0" eb="2">
      <t>ナンブ</t>
    </rPh>
    <phoneticPr fontId="3"/>
  </si>
  <si>
    <t>竜北SSS</t>
    <rPh sb="0" eb="2">
      <t>リュウホク</t>
    </rPh>
    <phoneticPr fontId="3"/>
  </si>
  <si>
    <t>アバンソFC</t>
  </si>
  <si>
    <t>エイブルSC</t>
  </si>
  <si>
    <t>南部FC</t>
  </si>
  <si>
    <t>エス・ヴィエント</t>
  </si>
  <si>
    <t>伊勢SSS</t>
  </si>
  <si>
    <t>羽黒SSS</t>
  </si>
  <si>
    <t>韮崎SC</t>
  </si>
  <si>
    <t>甲府東SSS</t>
  </si>
  <si>
    <t>玉諸SSS</t>
  </si>
  <si>
    <t>甲府西Jr</t>
  </si>
  <si>
    <t>JFC青桐</t>
  </si>
  <si>
    <t>アミーゴスFC</t>
  </si>
  <si>
    <t>勝点</t>
    <rPh sb="0" eb="2">
      <t>カチテン</t>
    </rPh>
    <phoneticPr fontId="3"/>
  </si>
  <si>
    <t>得失点差</t>
    <rPh sb="0" eb="4">
      <t>トクシッテンサ</t>
    </rPh>
    <phoneticPr fontId="3"/>
  </si>
  <si>
    <t>御坂SSS</t>
    <rPh sb="0" eb="2">
      <t>ミサカ</t>
    </rPh>
    <phoneticPr fontId="3"/>
  </si>
  <si>
    <t>プレジール敷島</t>
    <rPh sb="5" eb="7">
      <t>シキシマ</t>
    </rPh>
    <phoneticPr fontId="3"/>
  </si>
  <si>
    <t>韮崎SC</t>
    <rPh sb="0" eb="2">
      <t>ニラサキ</t>
    </rPh>
    <phoneticPr fontId="3"/>
  </si>
  <si>
    <t>FCトラベッソ</t>
    <phoneticPr fontId="3"/>
  </si>
  <si>
    <t>石和SSS</t>
    <rPh sb="0" eb="2">
      <t>イサワ</t>
    </rPh>
    <phoneticPr fontId="3"/>
  </si>
  <si>
    <t>ファンタジスタ</t>
    <phoneticPr fontId="3"/>
  </si>
  <si>
    <t>山梨SSS</t>
    <rPh sb="0" eb="2">
      <t>ヤマナシ</t>
    </rPh>
    <phoneticPr fontId="3"/>
  </si>
  <si>
    <t>JFC白根</t>
    <rPh sb="3" eb="5">
      <t>シラネ</t>
    </rPh>
    <phoneticPr fontId="3"/>
  </si>
  <si>
    <t>昭和町SSS</t>
    <rPh sb="0" eb="2">
      <t>ショウワ</t>
    </rPh>
    <rPh sb="2" eb="3">
      <t>チョウ</t>
    </rPh>
    <phoneticPr fontId="3"/>
  </si>
  <si>
    <t>FCラーゴ河口湖U-12</t>
    <rPh sb="5" eb="8">
      <t>カワグチコ</t>
    </rPh>
    <phoneticPr fontId="3"/>
  </si>
  <si>
    <t>増穂SC</t>
    <rPh sb="0" eb="2">
      <t>マスホ</t>
    </rPh>
    <phoneticPr fontId="3"/>
  </si>
  <si>
    <t>玉諸SSS</t>
    <rPh sb="0" eb="2">
      <t>タマモロ</t>
    </rPh>
    <phoneticPr fontId="3"/>
  </si>
  <si>
    <t>JFC竜王</t>
    <rPh sb="3" eb="5">
      <t>リュウオウ</t>
    </rPh>
    <phoneticPr fontId="3"/>
  </si>
  <si>
    <t>浅川ジュニアSSS</t>
    <rPh sb="0" eb="2">
      <t>アサカワ</t>
    </rPh>
    <phoneticPr fontId="3"/>
  </si>
  <si>
    <t>八ヶ岳グランデFC</t>
    <rPh sb="0" eb="3">
      <t>ヤツガタケ</t>
    </rPh>
    <phoneticPr fontId="3"/>
  </si>
  <si>
    <t>千塚FC</t>
    <rPh sb="0" eb="2">
      <t>チヅカ</t>
    </rPh>
    <phoneticPr fontId="3"/>
  </si>
  <si>
    <t>大里SSS</t>
    <rPh sb="0" eb="2">
      <t>オオサト</t>
    </rPh>
    <phoneticPr fontId="3"/>
  </si>
  <si>
    <t>中道セレソン</t>
    <rPh sb="0" eb="2">
      <t>ナカミチ</t>
    </rPh>
    <phoneticPr fontId="3"/>
  </si>
  <si>
    <t>若草バイキング</t>
    <rPh sb="0" eb="2">
      <t>ワカクサ</t>
    </rPh>
    <phoneticPr fontId="3"/>
  </si>
  <si>
    <t>VF甲府U-12</t>
    <rPh sb="2" eb="4">
      <t>コウフ</t>
    </rPh>
    <phoneticPr fontId="3"/>
  </si>
  <si>
    <t>2023 チャレンジトーナメント</t>
    <phoneticPr fontId="3"/>
  </si>
  <si>
    <t xml:space="preserve">
(2)</t>
    <phoneticPr fontId="3"/>
  </si>
  <si>
    <t>４</t>
    <phoneticPr fontId="3"/>
  </si>
  <si>
    <t>ユナイテッド韮崎FC</t>
    <rPh sb="6" eb="8">
      <t>ニラサキ</t>
    </rPh>
    <phoneticPr fontId="3"/>
  </si>
  <si>
    <t>くぬぎ平(PM)</t>
    <rPh sb="3" eb="4">
      <t>ダイラ</t>
    </rPh>
    <phoneticPr fontId="3"/>
  </si>
  <si>
    <t>富士川いきいき（PM）</t>
    <rPh sb="0" eb="3">
      <t>フジカワ</t>
    </rPh>
    <phoneticPr fontId="3"/>
  </si>
  <si>
    <t>くぬぎ平(AM)</t>
    <rPh sb="3" eb="4">
      <t>ダイラ</t>
    </rPh>
    <phoneticPr fontId="3"/>
  </si>
  <si>
    <t>富士川</t>
    <rPh sb="0" eb="3">
      <t>フジカワ</t>
    </rPh>
    <phoneticPr fontId="3"/>
  </si>
  <si>
    <t>４</t>
    <phoneticPr fontId="34"/>
  </si>
  <si>
    <t>７</t>
    <phoneticPr fontId="34"/>
  </si>
  <si>
    <t>７</t>
    <phoneticPr fontId="3"/>
  </si>
  <si>
    <t>③</t>
    <phoneticPr fontId="34"/>
  </si>
  <si>
    <t>④</t>
    <phoneticPr fontId="34"/>
  </si>
  <si>
    <t>３日目 長坂</t>
    <rPh sb="1" eb="2">
      <t>ニチ</t>
    </rPh>
    <rPh sb="2" eb="3">
      <t>メ</t>
    </rPh>
    <rPh sb="4" eb="6">
      <t>ナガサカ</t>
    </rPh>
    <phoneticPr fontId="3"/>
  </si>
  <si>
    <t>３日目 YSK</t>
    <rPh sb="1" eb="2">
      <t>ニチ</t>
    </rPh>
    <rPh sb="2" eb="3">
      <t>メ</t>
    </rPh>
    <phoneticPr fontId="3"/>
  </si>
  <si>
    <t>ドリームピッチ（AM)</t>
    <phoneticPr fontId="3"/>
  </si>
  <si>
    <t>ドリームピッチ（PM)</t>
    <phoneticPr fontId="3"/>
  </si>
  <si>
    <t>１３：４０～</t>
    <phoneticPr fontId="3"/>
  </si>
  <si>
    <t>甲府西Jr</t>
    <rPh sb="0" eb="3">
      <t>コウフニシ</t>
    </rPh>
    <phoneticPr fontId="3"/>
  </si>
  <si>
    <t>山梨ジュニア</t>
    <rPh sb="0" eb="2">
      <t>ヤマナシ</t>
    </rPh>
    <phoneticPr fontId="3"/>
  </si>
  <si>
    <t>❶</t>
    <phoneticPr fontId="3"/>
  </si>
  <si>
    <t>❷</t>
    <phoneticPr fontId="3"/>
  </si>
  <si>
    <t>❺</t>
    <phoneticPr fontId="3"/>
  </si>
  <si>
    <t>１６：００～</t>
    <phoneticPr fontId="3"/>
  </si>
  <si>
    <t>１４：５０～</t>
    <phoneticPr fontId="3"/>
  </si>
  <si>
    <t>３回戦</t>
    <rPh sb="1" eb="3">
      <t>カイセン</t>
    </rPh>
    <phoneticPr fontId="3"/>
  </si>
  <si>
    <t>②
敗退チーム</t>
    <rPh sb="2" eb="4">
      <t>ハイタイ</t>
    </rPh>
    <phoneticPr fontId="3"/>
  </si>
  <si>
    <t>❷
敗退チーム</t>
    <rPh sb="2" eb="4">
      <t>ハイタイ</t>
    </rPh>
    <phoneticPr fontId="3"/>
  </si>
  <si>
    <t>田富SSS</t>
    <rPh sb="0" eb="2">
      <t>タトミ</t>
    </rPh>
    <phoneticPr fontId="3"/>
  </si>
  <si>
    <t>身延ユナイテッドSC</t>
    <rPh sb="0" eb="2">
      <t>ミノブ</t>
    </rPh>
    <phoneticPr fontId="3"/>
  </si>
  <si>
    <t>ユナイテッド韮崎</t>
    <rPh sb="6" eb="8">
      <t>ニラサキ</t>
    </rPh>
    <phoneticPr fontId="3"/>
  </si>
  <si>
    <t>スペリオール上吉田</t>
    <rPh sb="6" eb="9">
      <t>カミヨシダ</t>
    </rPh>
    <phoneticPr fontId="3"/>
  </si>
  <si>
    <t>エルフシュリット一宮</t>
    <rPh sb="8" eb="10">
      <t>イチミヤ</t>
    </rPh>
    <phoneticPr fontId="3"/>
  </si>
  <si>
    <t>エスヴィエント</t>
    <phoneticPr fontId="3"/>
  </si>
  <si>
    <t>都留VMC</t>
    <rPh sb="0" eb="2">
      <t>ツル</t>
    </rPh>
    <phoneticPr fontId="3"/>
  </si>
  <si>
    <t>甲府東</t>
    <rPh sb="0" eb="2">
      <t>コウフ</t>
    </rPh>
    <rPh sb="2" eb="3">
      <t>ヒガシ</t>
    </rPh>
    <phoneticPr fontId="3"/>
  </si>
  <si>
    <t>VCひがし</t>
    <phoneticPr fontId="3"/>
  </si>
  <si>
    <t>勝沼SSS</t>
    <rPh sb="0" eb="2">
      <t>カツヌマ</t>
    </rPh>
    <phoneticPr fontId="3"/>
  </si>
  <si>
    <t>U.F.C DREAM</t>
    <phoneticPr fontId="3"/>
  </si>
  <si>
    <t>❻</t>
    <phoneticPr fontId="3"/>
  </si>
  <si>
    <t>❼</t>
    <phoneticPr fontId="3"/>
  </si>
  <si>
    <t>３回戦</t>
    <phoneticPr fontId="3"/>
  </si>
  <si>
    <t>3回戦</t>
    <phoneticPr fontId="3"/>
  </si>
  <si>
    <t>❽</t>
    <phoneticPr fontId="3"/>
  </si>
  <si>
    <t>２回戦</t>
    <phoneticPr fontId="3"/>
  </si>
  <si>
    <t>1回戦</t>
    <phoneticPr fontId="3"/>
  </si>
  <si>
    <t>2回戦</t>
    <phoneticPr fontId="3"/>
  </si>
  <si>
    <t>⑨
主審・補助
協議の上決定</t>
    <rPh sb="2" eb="4">
      <t>シュシン</t>
    </rPh>
    <rPh sb="5" eb="7">
      <t>ホジョ</t>
    </rPh>
    <rPh sb="8" eb="10">
      <t>キョウギ</t>
    </rPh>
    <rPh sb="11" eb="12">
      <t>ウエ</t>
    </rPh>
    <rPh sb="12" eb="14">
      <t>ケッテイ</t>
    </rPh>
    <phoneticPr fontId="3"/>
  </si>
  <si>
    <t>得失点瑳</t>
    <rPh sb="0" eb="3">
      <t>トクシッテン</t>
    </rPh>
    <rPh sb="3" eb="4">
      <t>サ</t>
    </rPh>
    <phoneticPr fontId="3"/>
  </si>
  <si>
    <t>リーグ戦結果</t>
    <rPh sb="3" eb="4">
      <t>セン</t>
    </rPh>
    <rPh sb="4" eb="6">
      <t>ケッカ</t>
    </rPh>
    <phoneticPr fontId="3"/>
  </si>
  <si>
    <t>5位チームを除いた3位チームの勝点</t>
    <rPh sb="1" eb="2">
      <t>イ</t>
    </rPh>
    <rPh sb="6" eb="7">
      <t>ノゾ</t>
    </rPh>
    <rPh sb="10" eb="11">
      <t>イ</t>
    </rPh>
    <rPh sb="15" eb="17">
      <t>カチテン</t>
    </rPh>
    <phoneticPr fontId="3"/>
  </si>
  <si>
    <t>６</t>
    <phoneticPr fontId="34"/>
  </si>
  <si>
    <t>くぬぎ平</t>
    <rPh sb="3" eb="4">
      <t>ダイラ</t>
    </rPh>
    <phoneticPr fontId="3"/>
  </si>
  <si>
    <t>ラーゴ河口湖</t>
    <rPh sb="3" eb="6">
      <t>カワグチコ</t>
    </rPh>
    <phoneticPr fontId="3"/>
  </si>
  <si>
    <t>FCラーゴ河口湖</t>
    <rPh sb="5" eb="8">
      <t>カワグチコ</t>
    </rPh>
    <phoneticPr fontId="3"/>
  </si>
  <si>
    <t>９：５０～</t>
    <phoneticPr fontId="3"/>
  </si>
  <si>
    <t>１１：２０～</t>
    <phoneticPr fontId="3"/>
  </si>
  <si>
    <t>２回戦</t>
    <rPh sb="1" eb="3">
      <t>カイセン</t>
    </rPh>
    <phoneticPr fontId="3"/>
  </si>
  <si>
    <t>②の２チーム
分担協議</t>
    <rPh sb="7" eb="9">
      <t>ブンタン</t>
    </rPh>
    <rPh sb="9" eb="11">
      <t>キョウギ</t>
    </rPh>
    <phoneticPr fontId="3"/>
  </si>
  <si>
    <t>①の２チーム
分担協議</t>
    <rPh sb="7" eb="9">
      <t>ブンタン</t>
    </rPh>
    <rPh sb="9" eb="11">
      <t>キョウギ</t>
    </rPh>
    <phoneticPr fontId="3"/>
  </si>
  <si>
    <t>①②の敗者チーム
分担協議</t>
    <rPh sb="3" eb="5">
      <t>ハイシャ</t>
    </rPh>
    <rPh sb="9" eb="11">
      <t>ブンタン</t>
    </rPh>
    <rPh sb="11" eb="13">
      <t>キョウギ</t>
    </rPh>
    <phoneticPr fontId="3"/>
  </si>
  <si>
    <t>１４：２０～</t>
    <phoneticPr fontId="3"/>
  </si>
  <si>
    <t>１５：５０～</t>
    <phoneticPr fontId="3"/>
  </si>
  <si>
    <t>ファンタジスタFC</t>
    <phoneticPr fontId="3"/>
  </si>
  <si>
    <t>⑤の２チーム
分担協議</t>
    <rPh sb="7" eb="9">
      <t>ブンタン</t>
    </rPh>
    <rPh sb="9" eb="11">
      <t>キョウギ</t>
    </rPh>
    <phoneticPr fontId="3"/>
  </si>
  <si>
    <t>④の２チーム
分担協議</t>
    <rPh sb="7" eb="9">
      <t>ブンタン</t>
    </rPh>
    <rPh sb="9" eb="11">
      <t>キョウギ</t>
    </rPh>
    <phoneticPr fontId="3"/>
  </si>
  <si>
    <t>④⑤の敗者チーム
分担協議</t>
    <rPh sb="3" eb="5">
      <t>ハイシャ</t>
    </rPh>
    <rPh sb="9" eb="11">
      <t>ブンタン</t>
    </rPh>
    <rPh sb="11" eb="13">
      <t>キョウギ</t>
    </rPh>
    <phoneticPr fontId="3"/>
  </si>
  <si>
    <t>３日目 プラッツ</t>
    <rPh sb="1" eb="2">
      <t>ニチ</t>
    </rPh>
    <rPh sb="2" eb="3">
      <t>メ</t>
    </rPh>
    <phoneticPr fontId="3"/>
  </si>
  <si>
    <t>フォルトゥナ</t>
    <phoneticPr fontId="3"/>
  </si>
  <si>
    <t>塩山SSS</t>
    <phoneticPr fontId="3"/>
  </si>
  <si>
    <t>浅川ジュニアSSS</t>
    <phoneticPr fontId="3"/>
  </si>
  <si>
    <t>❶の２チーム
分担協議</t>
    <rPh sb="7" eb="9">
      <t>ブンタン</t>
    </rPh>
    <rPh sb="9" eb="11">
      <t>キョウギ</t>
    </rPh>
    <phoneticPr fontId="3"/>
  </si>
  <si>
    <t>❷の２チーム
分担協議</t>
    <rPh sb="7" eb="9">
      <t>ブンタン</t>
    </rPh>
    <rPh sb="9" eb="11">
      <t>キョウギ</t>
    </rPh>
    <phoneticPr fontId="3"/>
  </si>
  <si>
    <t>①勝者</t>
    <rPh sb="1" eb="3">
      <t>ショウシャ</t>
    </rPh>
    <phoneticPr fontId="3"/>
  </si>
  <si>
    <t>❶勝者</t>
    <rPh sb="1" eb="3">
      <t>ショウシャ</t>
    </rPh>
    <phoneticPr fontId="3"/>
  </si>
  <si>
    <t>②勝者</t>
    <rPh sb="1" eb="3">
      <t>ショウシャ</t>
    </rPh>
    <phoneticPr fontId="3"/>
  </si>
  <si>
    <t>❷勝者</t>
    <rPh sb="1" eb="3">
      <t>ショウシャ</t>
    </rPh>
    <phoneticPr fontId="3"/>
  </si>
  <si>
    <t>エアフォルク山梨</t>
    <phoneticPr fontId="3"/>
  </si>
  <si>
    <t>増穂SC</t>
    <phoneticPr fontId="3"/>
  </si>
  <si>
    <t>④勝者</t>
    <rPh sb="1" eb="3">
      <t>ショウシャ</t>
    </rPh>
    <phoneticPr fontId="3"/>
  </si>
  <si>
    <t>⑤勝者</t>
    <rPh sb="1" eb="3">
      <t>ショウシャ</t>
    </rPh>
    <phoneticPr fontId="3"/>
  </si>
  <si>
    <t>2</t>
    <phoneticPr fontId="3"/>
  </si>
  <si>
    <t>0</t>
    <phoneticPr fontId="3"/>
  </si>
  <si>
    <t>1</t>
    <phoneticPr fontId="3"/>
  </si>
  <si>
    <t>P3</t>
    <phoneticPr fontId="3"/>
  </si>
  <si>
    <t>6</t>
    <phoneticPr fontId="3"/>
  </si>
  <si>
    <t>3</t>
    <phoneticPr fontId="3"/>
  </si>
  <si>
    <t>2023Nanahocup山梨県U-12サッカー大会（第47回関東大会山梨県予選）
決勝トーナメント</t>
    <phoneticPr fontId="3"/>
  </si>
  <si>
    <t>2023Nanahocup山梨県U-12サッカー大会
（第４７回関東大会山梨県予選）
決勝トーナメント</t>
    <rPh sb="13" eb="16">
      <t>ヤマナシケン</t>
    </rPh>
    <rPh sb="24" eb="26">
      <t>タイカイ</t>
    </rPh>
    <rPh sb="28" eb="29">
      <t>ダイ</t>
    </rPh>
    <rPh sb="31" eb="32">
      <t>カイ</t>
    </rPh>
    <rPh sb="32" eb="34">
      <t>カントウ</t>
    </rPh>
    <rPh sb="34" eb="36">
      <t>タイカイ</t>
    </rPh>
    <rPh sb="36" eb="39">
      <t>ヤマナシケン</t>
    </rPh>
    <rPh sb="39" eb="41">
      <t>ヨセン</t>
    </rPh>
    <rPh sb="43" eb="45">
      <t>ケッショウ</t>
    </rPh>
    <phoneticPr fontId="3"/>
  </si>
  <si>
    <t>第47回関東少年サッカー大会へ出場</t>
    <rPh sb="0" eb="1">
      <t>ダイ</t>
    </rPh>
    <rPh sb="3" eb="4">
      <t>カイ</t>
    </rPh>
    <rPh sb="4" eb="6">
      <t>カントウ</t>
    </rPh>
    <rPh sb="6" eb="8">
      <t>ショウネン</t>
    </rPh>
    <rPh sb="12" eb="14">
      <t>タイカイ</t>
    </rPh>
    <rPh sb="15" eb="17">
      <t>シュツジョウ</t>
    </rPh>
    <phoneticPr fontId="3"/>
  </si>
  <si>
    <t>10:00～</t>
    <phoneticPr fontId="3"/>
  </si>
  <si>
    <t>11:00～</t>
    <phoneticPr fontId="3"/>
  </si>
  <si>
    <t>12:00～</t>
    <phoneticPr fontId="3"/>
  </si>
  <si>
    <t>13:30～</t>
    <phoneticPr fontId="3"/>
  </si>
  <si>
    <t>15:00～</t>
    <phoneticPr fontId="3"/>
  </si>
  <si>
    <t>16:00～</t>
    <phoneticPr fontId="3"/>
  </si>
  <si>
    <t>フォルトゥナU12</t>
    <phoneticPr fontId="3"/>
  </si>
  <si>
    <t>FCラーゴ河口湖U12</t>
    <phoneticPr fontId="3"/>
  </si>
  <si>
    <t>VF甲府U12</t>
    <phoneticPr fontId="3"/>
  </si>
  <si>
    <t>インプレッシブプレーヤー候補選手</t>
    <rPh sb="12" eb="16">
      <t>コウホセンシュ</t>
    </rPh>
    <phoneticPr fontId="3"/>
  </si>
  <si>
    <t>ｖｓ</t>
    <phoneticPr fontId="3"/>
  </si>
  <si>
    <t>P</t>
    <phoneticPr fontId="3"/>
  </si>
  <si>
    <t>10番</t>
    <rPh sb="2" eb="3">
      <t>バン</t>
    </rPh>
    <phoneticPr fontId="3"/>
  </si>
  <si>
    <t>11番</t>
    <rPh sb="2" eb="3">
      <t>バン</t>
    </rPh>
    <phoneticPr fontId="3"/>
  </si>
  <si>
    <t>-
-</t>
    <phoneticPr fontId="3"/>
  </si>
  <si>
    <t>2P
3K</t>
    <phoneticPr fontId="3"/>
  </si>
  <si>
    <t>双葉SSS</t>
    <phoneticPr fontId="3"/>
  </si>
  <si>
    <t>北杜UFC</t>
    <phoneticPr fontId="3"/>
  </si>
  <si>
    <t>③④
敗退チーム
相互協議</t>
    <rPh sb="3" eb="5">
      <t>ハイタイ</t>
    </rPh>
    <rPh sb="9" eb="11">
      <t>ソウゴ</t>
    </rPh>
    <rPh sb="11" eb="13">
      <t>キョウギ</t>
    </rPh>
    <phoneticPr fontId="3"/>
  </si>
  <si>
    <t>甲府西Jr
双葉SSS
相互協議</t>
    <rPh sb="0" eb="2">
      <t>コウフ</t>
    </rPh>
    <rPh sb="2" eb="3">
      <t>ニシ</t>
    </rPh>
    <rPh sb="6" eb="8">
      <t>フタバ</t>
    </rPh>
    <rPh sb="12" eb="14">
      <t>ソウゴ</t>
    </rPh>
    <rPh sb="14" eb="16">
      <t>キョウギ</t>
    </rPh>
    <phoneticPr fontId="3"/>
  </si>
  <si>
    <t>石田SSS
双葉SSS
相互協議</t>
    <rPh sb="0" eb="2">
      <t>イシダ</t>
    </rPh>
    <rPh sb="6" eb="8">
      <t>フタバ</t>
    </rPh>
    <rPh sb="12" eb="14">
      <t>ソウゴ</t>
    </rPh>
    <rPh sb="14" eb="16">
      <t>キョウギ</t>
    </rPh>
    <phoneticPr fontId="3"/>
  </si>
  <si>
    <t>4</t>
    <phoneticPr fontId="3"/>
  </si>
  <si>
    <t>2
PK
3</t>
    <phoneticPr fontId="3"/>
  </si>
  <si>
    <t>5</t>
    <phoneticPr fontId="3"/>
  </si>
  <si>
    <t>5
PK
4</t>
    <phoneticPr fontId="3"/>
  </si>
  <si>
    <t>優勝： ヴァンフォーレ甲府U12</t>
    <rPh sb="0" eb="2">
      <t>ユウショウ</t>
    </rPh>
    <rPh sb="11" eb="13">
      <t>コウフ</t>
    </rPh>
    <phoneticPr fontId="3"/>
  </si>
  <si>
    <t>準優勝： フォルトゥナU-12</t>
    <rPh sb="0" eb="1">
      <t>ジュン</t>
    </rPh>
    <rPh sb="1" eb="3">
      <t>ユウショウ</t>
    </rPh>
    <phoneticPr fontId="3"/>
  </si>
  <si>
    <t>第3位： FantasistaFC</t>
    <rPh sb="0" eb="1">
      <t>ダイ</t>
    </rPh>
    <rPh sb="2" eb="3">
      <t>イ</t>
    </rPh>
    <phoneticPr fontId="3"/>
  </si>
  <si>
    <t>VF甲府U-12①</t>
    <phoneticPr fontId="3"/>
  </si>
  <si>
    <t>FCアルピーノ②</t>
    <phoneticPr fontId="80"/>
  </si>
  <si>
    <t>FantasistaFC③</t>
    <phoneticPr fontId="80"/>
  </si>
  <si>
    <t>Uスポーツクラブ⑤</t>
    <phoneticPr fontId="80"/>
  </si>
  <si>
    <t>大里SSS⑥</t>
    <phoneticPr fontId="3"/>
  </si>
  <si>
    <t>山城SSS⑦</t>
    <phoneticPr fontId="80"/>
  </si>
  <si>
    <t>U韮崎FC⑧</t>
    <phoneticPr fontId="3"/>
  </si>
  <si>
    <t>千塚FC❾</t>
    <phoneticPr fontId="80"/>
  </si>
  <si>
    <t>中道セレソン❿</t>
    <phoneticPr fontId="3"/>
  </si>
  <si>
    <t>FCラーゴ河口湖 U12⓫</t>
    <phoneticPr fontId="80"/>
  </si>
  <si>
    <t>八ヶ岳グランデFC⓬</t>
    <phoneticPr fontId="80"/>
  </si>
  <si>
    <t>リヴィエールFC</t>
    <phoneticPr fontId="80"/>
  </si>
  <si>
    <t>ｴｱﾌｫﾙｸ山梨</t>
    <phoneticPr fontId="80"/>
  </si>
  <si>
    <t>エス・ヴィエント</t>
    <phoneticPr fontId="80"/>
  </si>
  <si>
    <t xml:space="preserve">御坂SSS </t>
    <phoneticPr fontId="80"/>
  </si>
  <si>
    <t>昭和町SSS</t>
    <phoneticPr fontId="80"/>
  </si>
  <si>
    <t>増穂SC</t>
  </si>
  <si>
    <t>JFC白根</t>
    <phoneticPr fontId="80"/>
  </si>
  <si>
    <t>北杜ＵＦＣ</t>
    <phoneticPr fontId="80"/>
  </si>
  <si>
    <t>エルドラードFC</t>
    <phoneticPr fontId="80"/>
  </si>
  <si>
    <t>FCトラベッソ</t>
    <phoneticPr fontId="89"/>
  </si>
  <si>
    <t>山梨SSS</t>
    <rPh sb="0" eb="2">
      <t>ヤマナシ</t>
    </rPh>
    <phoneticPr fontId="89"/>
  </si>
  <si>
    <t>身延ユナイテッド</t>
    <rPh sb="0" eb="2">
      <t>ミノブ</t>
    </rPh>
    <phoneticPr fontId="89"/>
  </si>
  <si>
    <t>塩山SSS</t>
    <rPh sb="0" eb="2">
      <t>エンザン</t>
    </rPh>
    <phoneticPr fontId="89"/>
  </si>
  <si>
    <t>石和SSS</t>
    <rPh sb="0" eb="2">
      <t>イサワ</t>
    </rPh>
    <phoneticPr fontId="89"/>
  </si>
  <si>
    <t>竜北SSS</t>
    <rPh sb="0" eb="2">
      <t>リュウホク</t>
    </rPh>
    <phoneticPr fontId="89"/>
  </si>
  <si>
    <t>FC.PARTIRE</t>
    <phoneticPr fontId="89"/>
  </si>
  <si>
    <t>羽黒SSS</t>
    <rPh sb="0" eb="2">
      <t>ハグロ</t>
    </rPh>
    <phoneticPr fontId="89"/>
  </si>
  <si>
    <t>玉穂FC</t>
    <rPh sb="0" eb="2">
      <t>タマホ</t>
    </rPh>
    <phoneticPr fontId="89"/>
  </si>
  <si>
    <t>浅川Jr</t>
    <rPh sb="0" eb="2">
      <t>アサカワ</t>
    </rPh>
    <phoneticPr fontId="89"/>
  </si>
  <si>
    <t>甲斐SCプレジール敷島</t>
    <rPh sb="0" eb="2">
      <t>カイ</t>
    </rPh>
    <rPh sb="9" eb="11">
      <t>シキシマ</t>
    </rPh>
    <phoneticPr fontId="89"/>
  </si>
  <si>
    <t>アロンドラ</t>
    <phoneticPr fontId="80"/>
  </si>
  <si>
    <t>HATTA SC メニーノ</t>
    <phoneticPr fontId="80"/>
  </si>
  <si>
    <t>アミーゴスFC</t>
    <phoneticPr fontId="80"/>
  </si>
  <si>
    <t>U.F.C DREAM</t>
    <phoneticPr fontId="80"/>
  </si>
  <si>
    <t>山梨Jr</t>
    <rPh sb="0" eb="2">
      <t>ヤマナシ</t>
    </rPh>
    <phoneticPr fontId="80"/>
  </si>
  <si>
    <t>エルフシュリット一宮</t>
    <rPh sb="8" eb="10">
      <t>イチミヤ</t>
    </rPh>
    <phoneticPr fontId="80"/>
  </si>
  <si>
    <t>プログレス甲府昭和</t>
    <rPh sb="5" eb="9">
      <t>コウフショウワ</t>
    </rPh>
    <phoneticPr fontId="80"/>
  </si>
  <si>
    <t>甲府東SSS</t>
    <rPh sb="0" eb="2">
      <t>コウフ</t>
    </rPh>
    <rPh sb="2" eb="3">
      <t>ヒガシ</t>
    </rPh>
    <phoneticPr fontId="80"/>
  </si>
  <si>
    <t>田富SSS</t>
    <rPh sb="0" eb="2">
      <t>タトミ</t>
    </rPh>
    <phoneticPr fontId="80"/>
  </si>
  <si>
    <t>双葉SSS</t>
    <rPh sb="0" eb="2">
      <t>フタバ</t>
    </rPh>
    <phoneticPr fontId="80"/>
  </si>
  <si>
    <t>リスカーレ牧丘</t>
    <rPh sb="5" eb="7">
      <t>マキオカ</t>
    </rPh>
    <phoneticPr fontId="80"/>
  </si>
  <si>
    <t>勝沼SSS</t>
    <rPh sb="0" eb="2">
      <t>カツヌマ</t>
    </rPh>
    <phoneticPr fontId="80"/>
  </si>
  <si>
    <t>韮崎SC</t>
    <rPh sb="0" eb="2">
      <t>ニラサキ</t>
    </rPh>
    <phoneticPr fontId="80"/>
  </si>
  <si>
    <t>VCひがし</t>
    <phoneticPr fontId="80"/>
  </si>
  <si>
    <t>スペリオール上吉田</t>
    <rPh sb="6" eb="9">
      <t>カミヨシダ</t>
    </rPh>
    <phoneticPr fontId="80"/>
  </si>
  <si>
    <t>エイブルSC</t>
    <phoneticPr fontId="80"/>
  </si>
  <si>
    <t>グリュック</t>
    <phoneticPr fontId="80"/>
  </si>
  <si>
    <t>若草バイキング</t>
    <rPh sb="0" eb="2">
      <t>ワカクサ</t>
    </rPh>
    <phoneticPr fontId="80"/>
  </si>
  <si>
    <t>南部FC</t>
    <rPh sb="0" eb="2">
      <t>ナンブ</t>
    </rPh>
    <phoneticPr fontId="80"/>
  </si>
  <si>
    <t>アバンソFC</t>
    <phoneticPr fontId="80"/>
  </si>
  <si>
    <t>JFC青桐</t>
    <rPh sb="3" eb="5">
      <t>アオギリ</t>
    </rPh>
    <phoneticPr fontId="80"/>
  </si>
  <si>
    <t>甲府相川JFC</t>
    <rPh sb="0" eb="2">
      <t>コウフ</t>
    </rPh>
    <rPh sb="2" eb="4">
      <t>アイカワ</t>
    </rPh>
    <phoneticPr fontId="80"/>
  </si>
  <si>
    <t>伊勢SSS</t>
    <rPh sb="0" eb="2">
      <t>イセ</t>
    </rPh>
    <phoneticPr fontId="80"/>
  </si>
  <si>
    <t>2024nanahoCupU-12山梨県少年サッカー大会(第48回関東大会山梨県予選）</t>
    <rPh sb="17" eb="20">
      <t>ヤマナシケン</t>
    </rPh>
    <rPh sb="20" eb="22">
      <t>ショウネン</t>
    </rPh>
    <rPh sb="26" eb="28">
      <t>タイカイ</t>
    </rPh>
    <rPh sb="29" eb="30">
      <t>ダイ</t>
    </rPh>
    <rPh sb="32" eb="33">
      <t>カイ</t>
    </rPh>
    <rPh sb="33" eb="35">
      <t>カントウ</t>
    </rPh>
    <rPh sb="35" eb="37">
      <t>タイカイ</t>
    </rPh>
    <rPh sb="37" eb="40">
      <t>ヤマナシケン</t>
    </rPh>
    <rPh sb="40" eb="42">
      <t>ヨセン</t>
    </rPh>
    <phoneticPr fontId="29"/>
  </si>
  <si>
    <t>竜王/</t>
    <rPh sb="0" eb="2">
      <t>リュウオウ</t>
    </rPh>
    <phoneticPr fontId="3"/>
  </si>
  <si>
    <t>百田/日世</t>
    <rPh sb="0" eb="2">
      <t>ヒャクタ</t>
    </rPh>
    <rPh sb="3" eb="5">
      <t>ニチヨ</t>
    </rPh>
    <phoneticPr fontId="3"/>
  </si>
  <si>
    <t>竜北/</t>
    <rPh sb="0" eb="2">
      <t>リュウホク</t>
    </rPh>
    <phoneticPr fontId="3"/>
  </si>
  <si>
    <t>/長坂</t>
    <rPh sb="1" eb="3">
      <t>ナガサカ</t>
    </rPh>
    <phoneticPr fontId="3"/>
  </si>
  <si>
    <t>初日グランド</t>
    <rPh sb="0" eb="2">
      <t>ショニチ</t>
    </rPh>
    <phoneticPr fontId="3"/>
  </si>
  <si>
    <t>百田小</t>
    <rPh sb="0" eb="3">
      <t>ヒャクタショウ</t>
    </rPh>
    <phoneticPr fontId="3"/>
  </si>
  <si>
    <t>竜王小</t>
    <rPh sb="0" eb="3">
      <t>リュウオウショウ</t>
    </rPh>
    <phoneticPr fontId="3"/>
  </si>
  <si>
    <t>竜北小</t>
    <rPh sb="0" eb="3">
      <t>リュウホクショウ</t>
    </rPh>
    <phoneticPr fontId="3"/>
  </si>
  <si>
    <t>2日目グランド</t>
    <rPh sb="1" eb="3">
      <t>ニチメ</t>
    </rPh>
    <phoneticPr fontId="3"/>
  </si>
  <si>
    <t>日世南アルプススタジアム</t>
    <rPh sb="0" eb="2">
      <t>ニチヨ</t>
    </rPh>
    <rPh sb="2" eb="3">
      <t>ミナミ</t>
    </rPh>
    <phoneticPr fontId="3"/>
  </si>
  <si>
    <t>竜北</t>
    <rPh sb="0" eb="2">
      <t>リュウホク</t>
    </rPh>
    <phoneticPr fontId="3"/>
  </si>
  <si>
    <t>三村小</t>
    <phoneticPr fontId="3"/>
  </si>
  <si>
    <t>西条小</t>
    <phoneticPr fontId="3"/>
  </si>
  <si>
    <t>昭和町SSS</t>
    <rPh sb="0" eb="3">
      <t>ショウワチョウ</t>
    </rPh>
    <phoneticPr fontId="3"/>
  </si>
  <si>
    <t>西条/</t>
    <rPh sb="0" eb="2">
      <t>サイジョウ</t>
    </rPh>
    <phoneticPr fontId="3"/>
  </si>
  <si>
    <t>/富士川</t>
    <rPh sb="1" eb="4">
      <t>フジカワ</t>
    </rPh>
    <phoneticPr fontId="3"/>
  </si>
  <si>
    <t>小笠原/日世</t>
    <rPh sb="0" eb="3">
      <t>オガサワラ</t>
    </rPh>
    <rPh sb="4" eb="6">
      <t>ニチヨ</t>
    </rPh>
    <phoneticPr fontId="3"/>
  </si>
  <si>
    <t>三村/</t>
    <rPh sb="0" eb="2">
      <t>ミムラ</t>
    </rPh>
    <phoneticPr fontId="3"/>
  </si>
  <si>
    <t>甲府西Jr</t>
    <rPh sb="0" eb="3">
      <t>コウフニシ</t>
    </rPh>
    <phoneticPr fontId="89"/>
  </si>
  <si>
    <t>若草南小</t>
    <rPh sb="0" eb="2">
      <t>ワカクサ</t>
    </rPh>
    <rPh sb="2" eb="3">
      <t>ミナミ</t>
    </rPh>
    <rPh sb="3" eb="4">
      <t>ショウ</t>
    </rPh>
    <phoneticPr fontId="3"/>
  </si>
  <si>
    <t>小瀬球技場(A)</t>
    <rPh sb="0" eb="5">
      <t>コセキュウギジョウ</t>
    </rPh>
    <phoneticPr fontId="3"/>
  </si>
  <si>
    <t>小瀬球技場(B)</t>
    <rPh sb="0" eb="5">
      <t>コセキュウギジョウ</t>
    </rPh>
    <phoneticPr fontId="3"/>
  </si>
  <si>
    <t>Uスポーツドリームピッチ</t>
    <phoneticPr fontId="3"/>
  </si>
  <si>
    <t>朝日小</t>
    <rPh sb="0" eb="2">
      <t>アサヒ</t>
    </rPh>
    <rPh sb="2" eb="3">
      <t>ショウ</t>
    </rPh>
    <phoneticPr fontId="3"/>
  </si>
  <si>
    <t>甲府相川JFC</t>
    <rPh sb="0" eb="4">
      <t>コウフアイカワ</t>
    </rPh>
    <phoneticPr fontId="3"/>
  </si>
  <si>
    <t>小笠原小</t>
    <rPh sb="0" eb="4">
      <t>オガサワラショウ</t>
    </rPh>
    <phoneticPr fontId="3"/>
  </si>
  <si>
    <t>小瀬球技場</t>
    <rPh sb="0" eb="2">
      <t>コセ</t>
    </rPh>
    <rPh sb="2" eb="5">
      <t>キュウギジョウ</t>
    </rPh>
    <phoneticPr fontId="3"/>
  </si>
  <si>
    <t>2024nanahoCup山梨県U-12サッカー大会（第48回関東大会山梨県予選）組合せ</t>
    <rPh sb="13" eb="16">
      <t>ヤマナシケン</t>
    </rPh>
    <rPh sb="24" eb="26">
      <t>タイカイ</t>
    </rPh>
    <rPh sb="27" eb="28">
      <t>ダイ</t>
    </rPh>
    <rPh sb="30" eb="31">
      <t>カイ</t>
    </rPh>
    <rPh sb="31" eb="33">
      <t>カントウ</t>
    </rPh>
    <rPh sb="33" eb="35">
      <t>タイカイ</t>
    </rPh>
    <rPh sb="35" eb="38">
      <t>ヤマナシケン</t>
    </rPh>
    <rPh sb="38" eb="40">
      <t>ヨセン</t>
    </rPh>
    <rPh sb="41" eb="43">
      <t>クミアワ</t>
    </rPh>
    <phoneticPr fontId="28"/>
  </si>
  <si>
    <t>白根百田小</t>
    <rPh sb="0" eb="2">
      <t>シラネ</t>
    </rPh>
    <rPh sb="2" eb="5">
      <t>ヒャクタショウ</t>
    </rPh>
    <phoneticPr fontId="3"/>
  </si>
  <si>
    <t>西条小</t>
    <rPh sb="0" eb="3">
      <t>サイジョウショウ</t>
    </rPh>
    <phoneticPr fontId="3"/>
  </si>
  <si>
    <t>三村小</t>
    <rPh sb="0" eb="3">
      <t>ミムラショウ</t>
    </rPh>
    <phoneticPr fontId="3"/>
  </si>
  <si>
    <t>南部公園</t>
    <rPh sb="0" eb="2">
      <t>ナンブ</t>
    </rPh>
    <rPh sb="2" eb="4">
      <t>コウエン</t>
    </rPh>
    <phoneticPr fontId="3"/>
  </si>
  <si>
    <t>朝日小</t>
    <rPh sb="0" eb="3">
      <t>アサヒショウ</t>
    </rPh>
    <phoneticPr fontId="3"/>
  </si>
  <si>
    <t>日世南アルプススタジアム</t>
    <rPh sb="0" eb="3">
      <t>ニチヨミナミ</t>
    </rPh>
    <phoneticPr fontId="3"/>
  </si>
  <si>
    <t>若草南小</t>
    <rPh sb="0" eb="2">
      <t>ワカクサ</t>
    </rPh>
    <rPh sb="2" eb="4">
      <t>ミナミショウ</t>
    </rPh>
    <phoneticPr fontId="3"/>
  </si>
  <si>
    <t>甲府相川JFC</t>
    <phoneticPr fontId="3"/>
  </si>
  <si>
    <t>リヴィエールFC</t>
  </si>
  <si>
    <t>FC.PARTIRE</t>
  </si>
  <si>
    <t>FCトラベッソ</t>
  </si>
  <si>
    <t>身延ユナイテッド</t>
  </si>
  <si>
    <t>甲斐SCプレジール敷島</t>
  </si>
  <si>
    <t>エルドラードFC</t>
  </si>
  <si>
    <t xml:space="preserve">御坂SSS </t>
  </si>
  <si>
    <t>浅川Jr</t>
  </si>
  <si>
    <t>U.F.C DREAM</t>
  </si>
  <si>
    <t>VCひがし</t>
  </si>
  <si>
    <t>スペリオール上吉田</t>
  </si>
  <si>
    <t>アロンドラ</t>
  </si>
  <si>
    <t>HATTA SC メニーノ</t>
  </si>
  <si>
    <t>プログレス甲府昭和</t>
  </si>
  <si>
    <t>グリュック</t>
  </si>
  <si>
    <t>山梨Jr</t>
  </si>
  <si>
    <t>リスカーレ牧丘</t>
  </si>
  <si>
    <t>若草バイキング</t>
    <phoneticPr fontId="3"/>
  </si>
  <si>
    <t>竜北SSS</t>
    <phoneticPr fontId="3"/>
  </si>
  <si>
    <t>竜王北小</t>
    <phoneticPr fontId="3"/>
  </si>
  <si>
    <t>2024Nanahocup山梨県U-12サッカー大会（第48回関東大会山梨県予選）</t>
    <rPh sb="4" eb="26">
      <t>ナナホクｐヤマナシケンウー１２サッカータイカイ</t>
    </rPh>
    <rPh sb="27" eb="28">
      <t>ダイ</t>
    </rPh>
    <rPh sb="30" eb="40">
      <t>カイカントウタイカイヤマナシケンヨセン</t>
    </rPh>
    <phoneticPr fontId="3"/>
  </si>
  <si>
    <t>(F)</t>
    <phoneticPr fontId="3"/>
  </si>
  <si>
    <t>(G)</t>
  </si>
  <si>
    <t>(H)</t>
  </si>
  <si>
    <t>(I)</t>
  </si>
  <si>
    <t>(J)</t>
  </si>
  <si>
    <t>(K)</t>
  </si>
  <si>
    <t>(L)</t>
  </si>
  <si>
    <t>(A)</t>
    <phoneticPr fontId="3"/>
  </si>
  <si>
    <t>(B)</t>
    <phoneticPr fontId="3"/>
  </si>
  <si>
    <t>(C)</t>
    <phoneticPr fontId="3"/>
  </si>
  <si>
    <t>(D)</t>
    <phoneticPr fontId="3"/>
  </si>
  <si>
    <t>(E)</t>
    <phoneticPr fontId="3"/>
  </si>
  <si>
    <t>若草南②</t>
    <rPh sb="0" eb="2">
      <t>ワカクサ</t>
    </rPh>
    <rPh sb="2" eb="3">
      <t>ミナミ</t>
    </rPh>
    <phoneticPr fontId="3"/>
  </si>
  <si>
    <t>青色：会場責任チーム</t>
    <rPh sb="0" eb="2">
      <t>アオイロ</t>
    </rPh>
    <rPh sb="3" eb="7">
      <t>カイジョウセキニン</t>
    </rPh>
    <phoneticPr fontId="3"/>
  </si>
  <si>
    <t>小笠原小</t>
    <rPh sb="0" eb="3">
      <t>オガサワラ</t>
    </rPh>
    <rPh sb="3" eb="4">
      <t>ショウ</t>
    </rPh>
    <phoneticPr fontId="3"/>
  </si>
  <si>
    <t>会場責任チーム</t>
    <rPh sb="0" eb="4">
      <t>カイジョウセキニン</t>
    </rPh>
    <phoneticPr fontId="3"/>
  </si>
  <si>
    <t>第2シード</t>
    <rPh sb="0" eb="1">
      <t>ダイ</t>
    </rPh>
    <phoneticPr fontId="29"/>
  </si>
  <si>
    <t>石和小</t>
    <rPh sb="0" eb="2">
      <t>イサワ</t>
    </rPh>
    <rPh sb="2" eb="3">
      <t>ショウ</t>
    </rPh>
    <phoneticPr fontId="3"/>
  </si>
  <si>
    <t>石和西小</t>
    <rPh sb="0" eb="2">
      <t>イサワ</t>
    </rPh>
    <rPh sb="2" eb="3">
      <t>ニシ</t>
    </rPh>
    <rPh sb="3" eb="4">
      <t>ショウ</t>
    </rPh>
    <phoneticPr fontId="3"/>
  </si>
  <si>
    <t>八木沢グランド</t>
    <rPh sb="0" eb="3">
      <t>ヤギサワ</t>
    </rPh>
    <phoneticPr fontId="3"/>
  </si>
  <si>
    <t>双葉スポーツ公園</t>
    <rPh sb="0" eb="2">
      <t>フタバ</t>
    </rPh>
    <rPh sb="6" eb="8">
      <t>コウエン</t>
    </rPh>
    <phoneticPr fontId="3"/>
  </si>
  <si>
    <t>(竜王小）</t>
    <rPh sb="1" eb="3">
      <t>リュウオウ</t>
    </rPh>
    <rPh sb="3" eb="4">
      <t>ショウ</t>
    </rPh>
    <phoneticPr fontId="3"/>
  </si>
  <si>
    <t>(くぬぎ平)</t>
    <rPh sb="4" eb="5">
      <t>ダイラ</t>
    </rPh>
    <phoneticPr fontId="3"/>
  </si>
  <si>
    <t>竜王小学校</t>
    <rPh sb="0" eb="3">
      <t>リュウオウショウ</t>
    </rPh>
    <rPh sb="3" eb="5">
      <t>ガッコウ</t>
    </rPh>
    <phoneticPr fontId="3"/>
  </si>
  <si>
    <t>竜王小学校</t>
    <rPh sb="0" eb="5">
      <t>リュウオウショウガッコウ</t>
    </rPh>
    <phoneticPr fontId="3"/>
  </si>
  <si>
    <t>7</t>
    <phoneticPr fontId="3"/>
  </si>
  <si>
    <t>田中泰辰</t>
    <rPh sb="0" eb="2">
      <t>タナカ</t>
    </rPh>
    <rPh sb="2" eb="3">
      <t>タイ</t>
    </rPh>
    <rPh sb="3" eb="4">
      <t>タツ</t>
    </rPh>
    <phoneticPr fontId="3"/>
  </si>
  <si>
    <t>ペナルティエリアないでのファール（つまずかせる）</t>
    <phoneticPr fontId="3"/>
  </si>
  <si>
    <t>FantasistaFC</t>
    <phoneticPr fontId="3"/>
  </si>
  <si>
    <t>中澤　力</t>
    <rPh sb="0" eb="2">
      <t>ナカザワ</t>
    </rPh>
    <rPh sb="3" eb="4">
      <t>チカラ</t>
    </rPh>
    <phoneticPr fontId="3"/>
  </si>
  <si>
    <t>甲府相川</t>
    <rPh sb="0" eb="4">
      <t>コウフアイカワ</t>
    </rPh>
    <phoneticPr fontId="3"/>
  </si>
  <si>
    <t>朝日小学校</t>
    <rPh sb="0" eb="5">
      <t>アサヒショウガッコウ</t>
    </rPh>
    <phoneticPr fontId="3"/>
  </si>
  <si>
    <t>27分</t>
    <rPh sb="2" eb="3">
      <t>フン</t>
    </rPh>
    <phoneticPr fontId="3"/>
  </si>
  <si>
    <t>決定機会の阻止</t>
    <rPh sb="0" eb="4">
      <t>ケッテイキカイ</t>
    </rPh>
    <rPh sb="5" eb="7">
      <t>ソシ</t>
    </rPh>
    <phoneticPr fontId="3"/>
  </si>
  <si>
    <t>朝日小学校</t>
    <rPh sb="0" eb="3">
      <t>アサヒショウ</t>
    </rPh>
    <rPh sb="3" eb="5">
      <t>ガッコウ</t>
    </rPh>
    <phoneticPr fontId="3"/>
  </si>
  <si>
    <t>32</t>
    <phoneticPr fontId="3"/>
  </si>
  <si>
    <t>鷹左右一翔</t>
    <rPh sb="0" eb="3">
      <t>タカソウ</t>
    </rPh>
    <rPh sb="3" eb="4">
      <t>イチ</t>
    </rPh>
    <rPh sb="4" eb="5">
      <t>ショウ</t>
    </rPh>
    <phoneticPr fontId="3"/>
  </si>
  <si>
    <t>決定機になりうる事象のコンタクト</t>
    <rPh sb="0" eb="3">
      <t>ケッテイキ</t>
    </rPh>
    <rPh sb="8" eb="10">
      <t>ジショウ</t>
    </rPh>
    <phoneticPr fontId="3"/>
  </si>
  <si>
    <t>藤原祐輔</t>
    <rPh sb="0" eb="2">
      <t>フジハラ</t>
    </rPh>
    <rPh sb="2" eb="4">
      <t>ユウスケ</t>
    </rPh>
    <phoneticPr fontId="3"/>
  </si>
  <si>
    <t>石和西小学校</t>
    <rPh sb="0" eb="2">
      <t>イサワ</t>
    </rPh>
    <rPh sb="2" eb="4">
      <t>ニシショウ</t>
    </rPh>
    <rPh sb="4" eb="6">
      <t>ガッコウ</t>
    </rPh>
    <phoneticPr fontId="3"/>
  </si>
  <si>
    <t>U韮崎FC</t>
    <rPh sb="1" eb="3">
      <t>ニラサキ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</si>
</sst>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m/d;@"/>
    <numFmt numFmtId="177" formatCode="m&quot;月&quot;d&quot;日&quot;;@"/>
    <numFmt numFmtId="178" formatCode="m/d\(aaa\)"/>
    <numFmt numFmtId="179" formatCode="m&quot;月&quot;d&quot;日(&quot;aaa&quot;)&quot;;@"/>
    <numFmt numFmtId="180" formatCode="0_ "/>
    <numFmt numFmtId="181" formatCode="0_ ;[Red]\-0\ "/>
    <numFmt numFmtId="182" formatCode="0&quot; &quot;"/>
    <numFmt numFmtId="183" formatCode="General&quot;＆&quot;&quot;SS&quot;"/>
    <numFmt numFmtId="184" formatCode="General&quot;位&quot;"/>
  </numFmts>
  <fonts count="11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22"/>
      <name val="HG創英角ｺﾞｼｯｸUB"/>
      <family val="3"/>
      <charset val="128"/>
    </font>
    <font>
      <sz val="18"/>
      <name val="HG創英角ｺﾞｼｯｸUB"/>
      <family val="3"/>
      <charset val="128"/>
    </font>
    <font>
      <sz val="14"/>
      <name val="HG創英角ｺﾞｼｯｸUB"/>
      <family val="3"/>
      <charset val="128"/>
    </font>
    <font>
      <u/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Calibri"/>
      <family val="2"/>
    </font>
    <font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sz val="26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</font>
    <font>
      <sz val="11"/>
      <color rgb="FF000000"/>
      <name val="Calibri"/>
      <family val="2"/>
    </font>
    <font>
      <b/>
      <sz val="14"/>
      <color rgb="FFFF0000"/>
      <name val="Meiryo UI"/>
      <family val="3"/>
      <charset val="128"/>
    </font>
    <font>
      <b/>
      <sz val="14"/>
      <color rgb="FF00B05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color theme="0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6"/>
      <color rgb="FFFF0000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rgb="FF0000FF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20"/>
      <name val="ＭＳ Ｐゴシック"/>
      <family val="3"/>
      <charset val="128"/>
    </font>
    <font>
      <sz val="9"/>
      <color theme="1"/>
      <name val="BIZ UDゴシック"/>
      <family val="3"/>
      <charset val="128"/>
    </font>
    <font>
      <sz val="9"/>
      <name val="BIZ UDゴシック"/>
      <family val="3"/>
      <charset val="128"/>
    </font>
    <font>
      <sz val="6"/>
      <name val="Meiryo UI"/>
      <family val="2"/>
      <charset val="128"/>
    </font>
    <font>
      <b/>
      <sz val="9"/>
      <color rgb="FF0000FF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rgb="FF008000"/>
      <name val="BIZ UDゴシック"/>
      <family val="3"/>
      <charset val="128"/>
    </font>
    <font>
      <b/>
      <sz val="18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2"/>
      <color theme="0"/>
      <name val="BIZ UDゴシック"/>
      <family val="3"/>
      <charset val="128"/>
    </font>
    <font>
      <b/>
      <sz val="11"/>
      <name val="BIZ UDゴシック"/>
      <family val="3"/>
      <charset val="128"/>
    </font>
    <font>
      <sz val="8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1"/>
      <color indexed="9"/>
      <name val="BIZ UDゴシック"/>
      <family val="3"/>
      <charset val="128"/>
    </font>
    <font>
      <sz val="11"/>
      <color theme="0" tint="-0.249977111117893"/>
      <name val="BIZ UDゴシック"/>
      <family val="3"/>
      <charset val="128"/>
    </font>
    <font>
      <b/>
      <sz val="14"/>
      <name val="BIZ UDゴシック"/>
      <family val="3"/>
      <charset val="128"/>
    </font>
    <font>
      <sz val="14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b/>
      <sz val="11"/>
      <color rgb="FF0000FF"/>
      <name val="Meiryo UI"/>
      <family val="3"/>
      <charset val="128"/>
    </font>
    <font>
      <b/>
      <sz val="11"/>
      <color rgb="FF0000FF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14"/>
      <color rgb="FF0000FF"/>
      <name val="Meiryo UI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EBDFF"/>
        <bgColor indexed="64"/>
      </patternFill>
    </fill>
  </fills>
  <borders count="1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13"/>
      </left>
      <right/>
      <top style="thick">
        <color indexed="13"/>
      </top>
      <bottom style="thick">
        <color indexed="13"/>
      </bottom>
      <diagonal/>
    </border>
    <border>
      <left/>
      <right/>
      <top style="thick">
        <color indexed="13"/>
      </top>
      <bottom style="thick">
        <color indexed="13"/>
      </bottom>
      <diagonal/>
    </border>
    <border>
      <left/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/>
      <right/>
      <top style="thick">
        <color rgb="FF0000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0000FF"/>
      </top>
      <bottom/>
      <diagonal/>
    </border>
    <border>
      <left style="thin">
        <color indexed="64"/>
      </left>
      <right/>
      <top style="thick">
        <color rgb="FF0000FF"/>
      </top>
      <bottom style="thin">
        <color indexed="64"/>
      </bottom>
      <diagonal/>
    </border>
    <border>
      <left/>
      <right style="thin">
        <color indexed="64"/>
      </right>
      <top style="thick">
        <color rgb="FF0000FF"/>
      </top>
      <bottom style="thin">
        <color indexed="64"/>
      </bottom>
      <diagonal/>
    </border>
    <border>
      <left/>
      <right style="thin">
        <color indexed="64"/>
      </right>
      <top/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 style="thick">
        <color rgb="FF0000FF"/>
      </bottom>
      <diagonal/>
    </border>
    <border>
      <left/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40" fontId="2" fillId="0" borderId="0" applyFont="0" applyFill="0" applyBorder="0" applyAlignment="0" applyProtection="0"/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0" fontId="44" fillId="0" borderId="0"/>
    <xf numFmtId="0" fontId="1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/>
  </cellStyleXfs>
  <cellXfs count="16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10" fillId="0" borderId="3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7" xfId="8" applyFont="1" applyBorder="1" applyAlignment="1">
      <alignment shrinkToFit="1"/>
    </xf>
    <xf numFmtId="20" fontId="6" fillId="0" borderId="0" xfId="0" applyNumberFormat="1" applyFont="1" applyAlignment="1">
      <alignment horizontal="left" vertical="center"/>
    </xf>
    <xf numFmtId="0" fontId="47" fillId="0" borderId="11" xfId="0" applyFont="1" applyBorder="1">
      <alignment vertical="center"/>
    </xf>
    <xf numFmtId="0" fontId="47" fillId="0" borderId="10" xfId="0" applyFont="1" applyBorder="1">
      <alignment vertical="center"/>
    </xf>
    <xf numFmtId="0" fontId="47" fillId="0" borderId="12" xfId="0" applyFont="1" applyBorder="1">
      <alignment vertical="center"/>
    </xf>
    <xf numFmtId="0" fontId="9" fillId="0" borderId="0" xfId="0" applyFont="1" applyAlignment="1">
      <alignment horizontal="center" vertical="top" textRotation="255" inden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2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left" vertical="top" textRotation="255" indent="1"/>
    </xf>
    <xf numFmtId="0" fontId="0" fillId="0" borderId="0" xfId="0" applyAlignment="1">
      <alignment horizontal="center" vertical="top" textRotation="255"/>
    </xf>
    <xf numFmtId="0" fontId="9" fillId="0" borderId="0" xfId="0" applyFont="1" applyAlignment="1">
      <alignment vertical="top" shrinkToFit="1"/>
    </xf>
    <xf numFmtId="0" fontId="0" fillId="0" borderId="13" xfId="8" applyFont="1" applyBorder="1" applyAlignment="1" applyProtection="1">
      <alignment horizontal="center" vertical="center" shrinkToFit="1"/>
      <protection locked="0"/>
    </xf>
    <xf numFmtId="0" fontId="0" fillId="0" borderId="1" xfId="8" applyFont="1" applyBorder="1" applyAlignment="1" applyProtection="1">
      <alignment horizontal="center" vertical="center" shrinkToFit="1"/>
      <protection locked="0"/>
    </xf>
    <xf numFmtId="0" fontId="0" fillId="0" borderId="14" xfId="8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0" fillId="0" borderId="0" xfId="8" applyFont="1" applyAlignment="1">
      <alignment horizontal="distributed" vertical="center" shrinkToFit="1"/>
    </xf>
    <xf numFmtId="0" fontId="0" fillId="0" borderId="0" xfId="8" applyFont="1" applyAlignment="1">
      <alignment horizontal="center" shrinkToFit="1"/>
    </xf>
    <xf numFmtId="20" fontId="10" fillId="0" borderId="0" xfId="8" applyNumberFormat="1" applyFont="1" applyAlignment="1">
      <alignment vertical="center" shrinkToFit="1"/>
    </xf>
    <xf numFmtId="0" fontId="10" fillId="0" borderId="0" xfId="8" applyFont="1" applyAlignment="1">
      <alignment vertical="center" shrinkToFit="1"/>
    </xf>
    <xf numFmtId="0" fontId="7" fillId="0" borderId="0" xfId="8" applyFont="1" applyAlignment="1">
      <alignment vertical="center" shrinkToFit="1"/>
    </xf>
    <xf numFmtId="0" fontId="0" fillId="0" borderId="0" xfId="8" applyFont="1" applyAlignment="1">
      <alignment shrinkToFit="1"/>
    </xf>
    <xf numFmtId="0" fontId="0" fillId="0" borderId="0" xfId="8" applyFont="1" applyAlignment="1">
      <alignment vertical="center" shrinkToFit="1"/>
    </xf>
    <xf numFmtId="0" fontId="10" fillId="0" borderId="0" xfId="8" applyFont="1" applyAlignment="1">
      <alignment horizontal="center" vertical="center" shrinkToFit="1"/>
    </xf>
    <xf numFmtId="0" fontId="0" fillId="0" borderId="0" xfId="8" applyFont="1" applyAlignment="1">
      <alignment horizontal="left" shrinkToFit="1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7" fillId="0" borderId="0" xfId="8" applyFont="1" applyAlignment="1">
      <alignment horizontal="distributed" vertical="center" shrinkToFit="1"/>
    </xf>
    <xf numFmtId="0" fontId="2" fillId="0" borderId="0" xfId="8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top" textRotation="255" indent="1"/>
    </xf>
    <xf numFmtId="0" fontId="11" fillId="0" borderId="1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textRotation="255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>
      <alignment vertical="center"/>
    </xf>
    <xf numFmtId="0" fontId="0" fillId="0" borderId="9" xfId="0" applyBorder="1">
      <alignment vertical="center"/>
    </xf>
    <xf numFmtId="0" fontId="10" fillId="0" borderId="6" xfId="0" applyFont="1" applyBorder="1" applyAlignment="1">
      <alignment horizontal="left" vertical="center" shrinkToFit="1"/>
    </xf>
    <xf numFmtId="0" fontId="0" fillId="0" borderId="5" xfId="0" applyBorder="1">
      <alignment vertical="center"/>
    </xf>
    <xf numFmtId="49" fontId="0" fillId="0" borderId="7" xfId="0" applyNumberFormat="1" applyBorder="1">
      <alignment vertical="center"/>
    </xf>
    <xf numFmtId="0" fontId="0" fillId="0" borderId="6" xfId="0" applyBorder="1" applyAlignment="1">
      <alignment horizontal="left" vertical="center"/>
    </xf>
    <xf numFmtId="49" fontId="0" fillId="0" borderId="0" xfId="0" applyNumberFormat="1">
      <alignment vertical="center"/>
    </xf>
    <xf numFmtId="0" fontId="0" fillId="0" borderId="5" xfId="0" applyBorder="1" applyAlignment="1">
      <alignment horizontal="right" vertical="center"/>
    </xf>
    <xf numFmtId="49" fontId="10" fillId="0" borderId="0" xfId="0" applyNumberFormat="1" applyFont="1">
      <alignment vertical="center"/>
    </xf>
    <xf numFmtId="0" fontId="0" fillId="0" borderId="5" xfId="0" applyBorder="1" applyAlignment="1">
      <alignment horizontal="left" vertical="center"/>
    </xf>
    <xf numFmtId="0" fontId="4" fillId="0" borderId="0" xfId="0" applyFont="1">
      <alignment vertical="center"/>
    </xf>
    <xf numFmtId="0" fontId="10" fillId="0" borderId="15" xfId="0" applyFont="1" applyBorder="1" applyAlignment="1">
      <alignment horizontal="left" vertical="center"/>
    </xf>
    <xf numFmtId="0" fontId="0" fillId="0" borderId="15" xfId="0" applyBorder="1">
      <alignment vertical="center"/>
    </xf>
    <xf numFmtId="0" fontId="10" fillId="0" borderId="7" xfId="0" applyFont="1" applyBorder="1" applyAlignment="1">
      <alignment horizontal="left" vertical="center" shrinkToFit="1"/>
    </xf>
    <xf numFmtId="0" fontId="6" fillId="0" borderId="5" xfId="0" applyFont="1" applyBorder="1">
      <alignment vertical="center"/>
    </xf>
    <xf numFmtId="0" fontId="10" fillId="0" borderId="8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23" fillId="0" borderId="16" xfId="0" applyFont="1" applyBorder="1" applyAlignment="1">
      <alignment vertical="center" textRotation="255"/>
    </xf>
    <xf numFmtId="0" fontId="24" fillId="0" borderId="17" xfId="0" applyFont="1" applyBorder="1" applyAlignment="1">
      <alignment vertical="center" shrinkToFit="1"/>
    </xf>
    <xf numFmtId="0" fontId="24" fillId="0" borderId="16" xfId="0" applyFont="1" applyBorder="1" applyAlignment="1">
      <alignment vertical="center" shrinkToFit="1"/>
    </xf>
    <xf numFmtId="0" fontId="23" fillId="0" borderId="16" xfId="0" applyFont="1" applyBorder="1">
      <alignment vertical="center"/>
    </xf>
    <xf numFmtId="0" fontId="25" fillId="0" borderId="16" xfId="0" applyFont="1" applyBorder="1" applyAlignment="1">
      <alignment horizontal="left" vertical="center"/>
    </xf>
    <xf numFmtId="0" fontId="25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left" vertical="center"/>
    </xf>
    <xf numFmtId="0" fontId="11" fillId="0" borderId="16" xfId="0" applyFont="1" applyBorder="1" applyAlignment="1">
      <alignment horizontal="left" vertical="center" shrinkToFit="1"/>
    </xf>
    <xf numFmtId="0" fontId="11" fillId="0" borderId="17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1" fillId="0" borderId="7" xfId="0" applyFont="1" applyBorder="1" applyAlignment="1">
      <alignment vertical="center" shrinkToFit="1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0" fillId="0" borderId="5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25" fillId="0" borderId="5" xfId="0" applyFont="1" applyBorder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0" fillId="0" borderId="8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10" fillId="0" borderId="15" xfId="0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8" fillId="0" borderId="5" xfId="0" applyFont="1" applyBorder="1">
      <alignment vertical="center"/>
    </xf>
    <xf numFmtId="0" fontId="19" fillId="0" borderId="0" xfId="0" applyFont="1" applyAlignment="1">
      <alignment vertical="top" textRotation="255" indent="1"/>
    </xf>
    <xf numFmtId="0" fontId="6" fillId="0" borderId="0" xfId="0" applyFont="1" applyAlignment="1">
      <alignment vertical="top" textRotation="255" indent="1"/>
    </xf>
    <xf numFmtId="0" fontId="6" fillId="0" borderId="0" xfId="0" applyFont="1" applyAlignment="1">
      <alignment horizontal="center" vertical="top" textRotation="255" indent="1"/>
    </xf>
    <xf numFmtId="0" fontId="6" fillId="0" borderId="0" xfId="0" applyFont="1" applyAlignment="1">
      <alignment vertical="top" textRotation="255" indent="1" shrinkToFit="1"/>
    </xf>
    <xf numFmtId="0" fontId="6" fillId="0" borderId="0" xfId="0" applyFont="1" applyAlignment="1">
      <alignment horizontal="left" vertical="top" textRotation="255" indent="1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56" fontId="9" fillId="0" borderId="0" xfId="0" applyNumberFormat="1" applyFont="1" applyAlignment="1">
      <alignment vertical="top"/>
    </xf>
    <xf numFmtId="177" fontId="6" fillId="0" borderId="0" xfId="0" applyNumberFormat="1" applyFo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2" fillId="0" borderId="7" xfId="0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 shrinkToFit="1"/>
    </xf>
    <xf numFmtId="0" fontId="48" fillId="0" borderId="3" xfId="0" applyFont="1" applyBorder="1" applyAlignment="1">
      <alignment horizontal="center" vertical="center" shrinkToFit="1"/>
    </xf>
    <xf numFmtId="0" fontId="49" fillId="0" borderId="11" xfId="0" applyFont="1" applyBorder="1" applyAlignment="1">
      <alignment vertical="center" shrinkToFit="1"/>
    </xf>
    <xf numFmtId="0" fontId="49" fillId="0" borderId="10" xfId="0" applyFont="1" applyBorder="1" applyAlignment="1">
      <alignment vertical="center" shrinkToFit="1"/>
    </xf>
    <xf numFmtId="0" fontId="49" fillId="0" borderId="12" xfId="0" applyFont="1" applyBorder="1" applyAlignment="1">
      <alignment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20" fontId="0" fillId="0" borderId="0" xfId="8" applyNumberFormat="1" applyFont="1" applyAlignment="1">
      <alignment vertical="center" shrinkToFit="1"/>
    </xf>
    <xf numFmtId="0" fontId="0" fillId="0" borderId="0" xfId="8" applyFont="1" applyAlignment="1">
      <alignment horizontal="right" shrinkToFit="1"/>
    </xf>
    <xf numFmtId="0" fontId="0" fillId="0" borderId="0" xfId="8" applyFont="1" applyAlignment="1">
      <alignment horizontal="right" vertical="center" shrinkToFit="1"/>
    </xf>
    <xf numFmtId="0" fontId="0" fillId="0" borderId="0" xfId="8" applyFont="1" applyAlignment="1">
      <alignment horizontal="center" vertical="center" shrinkToFit="1"/>
    </xf>
    <xf numFmtId="0" fontId="7" fillId="0" borderId="0" xfId="8" applyFont="1" applyAlignment="1">
      <alignment horizontal="left" vertical="center" shrinkToFit="1"/>
    </xf>
    <xf numFmtId="0" fontId="0" fillId="0" borderId="49" xfId="0" applyBorder="1">
      <alignment vertical="center"/>
    </xf>
    <xf numFmtId="0" fontId="10" fillId="0" borderId="5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shrinkToFit="1"/>
    </xf>
    <xf numFmtId="0" fontId="8" fillId="0" borderId="0" xfId="0" applyFont="1" applyAlignment="1"/>
    <xf numFmtId="0" fontId="8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8" fillId="0" borderId="7" xfId="0" applyFont="1" applyBorder="1" applyAlignment="1">
      <alignment shrinkToFit="1"/>
    </xf>
    <xf numFmtId="0" fontId="8" fillId="0" borderId="7" xfId="0" applyFont="1" applyBorder="1" applyAlignment="1">
      <alignment vertical="center" shrinkToFit="1"/>
    </xf>
    <xf numFmtId="0" fontId="8" fillId="0" borderId="0" xfId="0" applyFont="1" applyAlignment="1">
      <alignment vertical="top" shrinkToFit="1"/>
    </xf>
    <xf numFmtId="0" fontId="6" fillId="0" borderId="0" xfId="0" applyFont="1" applyAlignment="1">
      <alignment vertical="top" shrinkToFit="1"/>
    </xf>
    <xf numFmtId="0" fontId="8" fillId="0" borderId="0" xfId="0" applyFont="1" applyAlignment="1">
      <alignment horizontal="left" vertical="center" shrinkToFit="1"/>
    </xf>
    <xf numFmtId="20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50" fillId="0" borderId="3" xfId="0" applyFont="1" applyBorder="1" applyAlignment="1">
      <alignment horizontal="center" vertical="center" shrinkToFit="1"/>
    </xf>
    <xf numFmtId="0" fontId="51" fillId="0" borderId="11" xfId="0" applyFont="1" applyBorder="1" applyAlignment="1">
      <alignment vertical="center" shrinkToFit="1"/>
    </xf>
    <xf numFmtId="0" fontId="51" fillId="0" borderId="10" xfId="0" applyFont="1" applyBorder="1" applyAlignment="1">
      <alignment vertical="center" shrinkToFit="1"/>
    </xf>
    <xf numFmtId="0" fontId="51" fillId="0" borderId="12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20" fontId="0" fillId="0" borderId="0" xfId="8" applyNumberFormat="1" applyFont="1" applyAlignment="1">
      <alignment horizontal="center" vertical="center" shrinkToFit="1"/>
    </xf>
    <xf numFmtId="20" fontId="10" fillId="0" borderId="0" xfId="8" applyNumberFormat="1" applyFont="1" applyAlignment="1">
      <alignment horizontal="center" vertical="center" shrinkToFit="1"/>
    </xf>
    <xf numFmtId="0" fontId="7" fillId="0" borderId="0" xfId="8" applyFont="1" applyAlignment="1">
      <alignment horizontal="right" vertical="center" shrinkToFit="1"/>
    </xf>
    <xf numFmtId="0" fontId="10" fillId="0" borderId="14" xfId="0" applyFont="1" applyBorder="1">
      <alignment vertical="center"/>
    </xf>
    <xf numFmtId="0" fontId="10" fillId="0" borderId="6" xfId="0" applyFont="1" applyBorder="1">
      <alignment vertical="center"/>
    </xf>
    <xf numFmtId="0" fontId="6" fillId="0" borderId="0" xfId="0" applyFont="1" applyAlignment="1">
      <alignment horizontal="center" vertical="top" textRotation="255"/>
    </xf>
    <xf numFmtId="0" fontId="4" fillId="0" borderId="0" xfId="0" applyFont="1" applyAlignment="1">
      <alignment vertical="top" wrapText="1"/>
    </xf>
    <xf numFmtId="0" fontId="9" fillId="0" borderId="0" xfId="0" applyFont="1">
      <alignment vertical="center"/>
    </xf>
    <xf numFmtId="49" fontId="10" fillId="0" borderId="5" xfId="0" applyNumberFormat="1" applyFont="1" applyBorder="1" applyAlignment="1">
      <alignment horizontal="right" vertical="center"/>
    </xf>
    <xf numFmtId="0" fontId="52" fillId="0" borderId="0" xfId="0" applyFont="1">
      <alignment vertical="center"/>
    </xf>
    <xf numFmtId="49" fontId="0" fillId="0" borderId="8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right" vertical="center"/>
    </xf>
    <xf numFmtId="0" fontId="12" fillId="0" borderId="7" xfId="0" applyFont="1" applyBorder="1" applyAlignment="1">
      <alignment horizontal="center" vertical="center" wrapText="1"/>
    </xf>
    <xf numFmtId="0" fontId="53" fillId="0" borderId="0" xfId="0" applyFont="1">
      <alignment vertical="center"/>
    </xf>
    <xf numFmtId="0" fontId="54" fillId="0" borderId="0" xfId="0" applyFont="1" applyAlignment="1">
      <alignment vertical="top" textRotation="255" inden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3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55" fillId="0" borderId="3" xfId="0" applyFont="1" applyBorder="1" applyAlignment="1">
      <alignment horizontal="center" vertical="center"/>
    </xf>
    <xf numFmtId="0" fontId="56" fillId="0" borderId="11" xfId="0" applyFont="1" applyBorder="1">
      <alignment vertical="center"/>
    </xf>
    <xf numFmtId="0" fontId="56" fillId="0" borderId="10" xfId="0" applyFont="1" applyBorder="1">
      <alignment vertical="center"/>
    </xf>
    <xf numFmtId="0" fontId="56" fillId="0" borderId="12" xfId="0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20" fontId="0" fillId="0" borderId="0" xfId="0" applyNumberForma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49" fontId="10" fillId="0" borderId="15" xfId="0" applyNumberFormat="1" applyFont="1" applyBorder="1">
      <alignment vertical="center"/>
    </xf>
    <xf numFmtId="0" fontId="10" fillId="0" borderId="9" xfId="0" applyFont="1" applyBorder="1">
      <alignment vertical="center"/>
    </xf>
    <xf numFmtId="0" fontId="0" fillId="0" borderId="6" xfId="0" applyBorder="1">
      <alignment vertical="center"/>
    </xf>
    <xf numFmtId="0" fontId="0" fillId="0" borderId="9" xfId="0" applyBorder="1" applyAlignment="1">
      <alignment horizontal="left" vertical="center"/>
    </xf>
    <xf numFmtId="0" fontId="10" fillId="0" borderId="15" xfId="0" applyFont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49" fontId="10" fillId="0" borderId="15" xfId="0" applyNumberFormat="1" applyFont="1" applyBorder="1" applyAlignment="1">
      <alignment horizontal="right" vertical="center"/>
    </xf>
    <xf numFmtId="0" fontId="10" fillId="0" borderId="4" xfId="0" applyFont="1" applyBorder="1">
      <alignment vertical="center"/>
    </xf>
    <xf numFmtId="49" fontId="10" fillId="0" borderId="4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center" vertical="center"/>
    </xf>
    <xf numFmtId="0" fontId="9" fillId="0" borderId="7" xfId="8" applyFont="1" applyBorder="1" applyAlignment="1">
      <alignment vertical="center" shrinkToFit="1"/>
    </xf>
    <xf numFmtId="0" fontId="2" fillId="0" borderId="13" xfId="8" applyBorder="1" applyAlignment="1">
      <alignment shrinkToFit="1"/>
    </xf>
    <xf numFmtId="0" fontId="5" fillId="0" borderId="14" xfId="8" applyFont="1" applyBorder="1" applyAlignment="1">
      <alignment horizontal="distributed" vertical="center" shrinkToFit="1"/>
    </xf>
    <xf numFmtId="0" fontId="2" fillId="0" borderId="8" xfId="8" applyBorder="1" applyAlignment="1">
      <alignment shrinkToFit="1"/>
    </xf>
    <xf numFmtId="0" fontId="5" fillId="0" borderId="6" xfId="8" applyFont="1" applyBorder="1" applyAlignment="1">
      <alignment horizontal="distributed" vertical="center" shrinkToFit="1"/>
    </xf>
    <xf numFmtId="0" fontId="8" fillId="0" borderId="1" xfId="8" applyFont="1" applyBorder="1" applyAlignment="1">
      <alignment shrinkToFit="1"/>
    </xf>
    <xf numFmtId="0" fontId="8" fillId="0" borderId="7" xfId="8" applyFont="1" applyBorder="1" applyAlignment="1">
      <alignment shrinkToFit="1"/>
    </xf>
    <xf numFmtId="0" fontId="57" fillId="0" borderId="0" xfId="8" applyFont="1" applyAlignment="1">
      <alignment horizontal="distributed" vertical="center" shrinkToFit="1"/>
    </xf>
    <xf numFmtId="0" fontId="0" fillId="0" borderId="8" xfId="8" applyFont="1" applyBorder="1" applyAlignment="1" applyProtection="1">
      <alignment horizontal="center" vertical="center" shrinkToFit="1"/>
      <protection locked="0"/>
    </xf>
    <xf numFmtId="0" fontId="0" fillId="0" borderId="0" xfId="8" applyFont="1" applyAlignment="1" applyProtection="1">
      <alignment horizontal="center" vertical="center" shrinkToFit="1"/>
      <protection locked="0"/>
    </xf>
    <xf numFmtId="0" fontId="0" fillId="0" borderId="5" xfId="8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horizontal="center" vertical="top" shrinkToFit="1"/>
    </xf>
    <xf numFmtId="0" fontId="44" fillId="0" borderId="0" xfId="10" applyAlignment="1">
      <alignment vertical="center"/>
    </xf>
    <xf numFmtId="0" fontId="11" fillId="0" borderId="7" xfId="0" applyFont="1" applyBorder="1" applyAlignment="1">
      <alignment horizontal="left" vertical="center" shrinkToFit="1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 shrinkToFit="1"/>
    </xf>
    <xf numFmtId="0" fontId="10" fillId="0" borderId="1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0" fillId="0" borderId="51" xfId="0" applyFont="1" applyBorder="1" applyAlignment="1">
      <alignment horizontal="right" vertical="center" shrinkToFit="1"/>
    </xf>
    <xf numFmtId="49" fontId="10" fillId="0" borderId="7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0" fillId="0" borderId="18" xfId="0" applyNumberFormat="1" applyFont="1" applyBorder="1" applyAlignment="1">
      <alignment horizontal="left" vertical="center"/>
    </xf>
    <xf numFmtId="49" fontId="10" fillId="0" borderId="13" xfId="0" applyNumberFormat="1" applyFont="1" applyBorder="1" applyAlignment="1">
      <alignment horizontal="left" vertical="center"/>
    </xf>
    <xf numFmtId="0" fontId="25" fillId="0" borderId="16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0" fillId="0" borderId="7" xfId="0" applyBorder="1" applyAlignment="1">
      <alignment horizontal="left" vertical="center" shrinkToFit="1"/>
    </xf>
    <xf numFmtId="0" fontId="10" fillId="0" borderId="4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 shrinkToFit="1"/>
    </xf>
    <xf numFmtId="49" fontId="10" fillId="0" borderId="15" xfId="0" applyNumberFormat="1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49" fontId="10" fillId="0" borderId="9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5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wrapText="1" indent="1" shrinkToFit="1"/>
    </xf>
    <xf numFmtId="0" fontId="10" fillId="0" borderId="0" xfId="0" applyFont="1" applyAlignment="1">
      <alignment horizontal="left" vertical="center" indent="1" shrinkToFit="1"/>
    </xf>
    <xf numFmtId="0" fontId="5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textRotation="255" shrinkToFit="1"/>
    </xf>
    <xf numFmtId="0" fontId="10" fillId="0" borderId="11" xfId="0" applyFont="1" applyBorder="1" applyAlignment="1">
      <alignment horizontal="center" vertical="center"/>
    </xf>
    <xf numFmtId="49" fontId="9" fillId="0" borderId="0" xfId="0" applyNumberFormat="1" applyFont="1" applyAlignment="1">
      <alignment vertical="top" wrapText="1"/>
    </xf>
    <xf numFmtId="0" fontId="9" fillId="0" borderId="1" xfId="0" applyFont="1" applyBorder="1" applyAlignment="1">
      <alignment vertical="top"/>
    </xf>
    <xf numFmtId="49" fontId="10" fillId="0" borderId="5" xfId="0" applyNumberFormat="1" applyFont="1" applyBorder="1">
      <alignment vertical="center"/>
    </xf>
    <xf numFmtId="0" fontId="58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49" fontId="10" fillId="0" borderId="8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center" shrinkToFit="1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shrinkToFit="1"/>
    </xf>
    <xf numFmtId="0" fontId="0" fillId="0" borderId="8" xfId="0" applyBorder="1" applyAlignment="1">
      <alignment horizontal="right" vertical="center"/>
    </xf>
    <xf numFmtId="49" fontId="0" fillId="0" borderId="9" xfId="0" applyNumberFormat="1" applyBorder="1">
      <alignment vertical="center"/>
    </xf>
    <xf numFmtId="49" fontId="10" fillId="0" borderId="1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49" fontId="0" fillId="0" borderId="0" xfId="0" applyNumberFormat="1" applyAlignment="1">
      <alignment horizontal="left" vertical="center"/>
    </xf>
    <xf numFmtId="49" fontId="0" fillId="0" borderId="1" xfId="0" applyNumberFormat="1" applyBorder="1">
      <alignment vertical="center"/>
    </xf>
    <xf numFmtId="0" fontId="1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9" fillId="0" borderId="3" xfId="10" applyFont="1" applyBorder="1" applyAlignment="1">
      <alignment horizontal="center" vertical="center" shrinkToFit="1"/>
    </xf>
    <xf numFmtId="0" fontId="30" fillId="0" borderId="3" xfId="10" applyFont="1" applyBorder="1" applyAlignment="1">
      <alignment horizontal="center" vertical="center" shrinkToFit="1"/>
    </xf>
    <xf numFmtId="0" fontId="60" fillId="0" borderId="3" xfId="10" applyFont="1" applyBorder="1" applyAlignment="1">
      <alignment horizontal="center" vertical="center" shrinkToFit="1"/>
    </xf>
    <xf numFmtId="0" fontId="61" fillId="0" borderId="3" xfId="10" applyFont="1" applyBorder="1" applyAlignment="1">
      <alignment horizontal="center" vertical="center" shrinkToFit="1"/>
    </xf>
    <xf numFmtId="0" fontId="62" fillId="0" borderId="0" xfId="13" applyFont="1" applyAlignment="1">
      <alignment horizontal="center" vertical="center"/>
    </xf>
    <xf numFmtId="0" fontId="62" fillId="0" borderId="0" xfId="13" applyFont="1">
      <alignment vertical="center"/>
    </xf>
    <xf numFmtId="0" fontId="62" fillId="0" borderId="0" xfId="10" applyFont="1" applyAlignment="1">
      <alignment vertical="center"/>
    </xf>
    <xf numFmtId="0" fontId="62" fillId="0" borderId="0" xfId="10" applyFont="1" applyAlignment="1">
      <alignment horizontal="center" vertical="center"/>
    </xf>
    <xf numFmtId="0" fontId="62" fillId="0" borderId="0" xfId="10" applyFont="1" applyAlignment="1">
      <alignment horizontal="left" vertical="center"/>
    </xf>
    <xf numFmtId="0" fontId="63" fillId="0" borderId="0" xfId="10" applyFont="1" applyAlignment="1">
      <alignment vertical="center"/>
    </xf>
    <xf numFmtId="0" fontId="64" fillId="0" borderId="0" xfId="10" applyFont="1" applyAlignment="1">
      <alignment vertical="center"/>
    </xf>
    <xf numFmtId="0" fontId="41" fillId="0" borderId="0" xfId="10" applyFont="1" applyAlignment="1">
      <alignment vertical="center"/>
    </xf>
    <xf numFmtId="0" fontId="65" fillId="0" borderId="0" xfId="10" applyFont="1" applyAlignment="1">
      <alignment horizontal="center" vertical="center" shrinkToFit="1"/>
    </xf>
    <xf numFmtId="0" fontId="66" fillId="0" borderId="0" xfId="10" applyFont="1" applyAlignment="1">
      <alignment vertical="center" wrapText="1"/>
    </xf>
    <xf numFmtId="0" fontId="62" fillId="0" borderId="0" xfId="10" applyFont="1" applyAlignment="1">
      <alignment vertical="center" shrinkToFit="1"/>
    </xf>
    <xf numFmtId="0" fontId="31" fillId="0" borderId="0" xfId="10" applyFont="1" applyAlignment="1">
      <alignment horizontal="center" vertical="center" shrinkToFit="1"/>
    </xf>
    <xf numFmtId="0" fontId="67" fillId="0" borderId="0" xfId="10" applyFont="1" applyAlignment="1">
      <alignment horizontal="center" vertical="center"/>
    </xf>
    <xf numFmtId="0" fontId="67" fillId="0" borderId="0" xfId="10" applyFont="1" applyAlignment="1">
      <alignment vertical="center"/>
    </xf>
    <xf numFmtId="0" fontId="63" fillId="0" borderId="0" xfId="13" applyFont="1">
      <alignment vertical="center"/>
    </xf>
    <xf numFmtId="0" fontId="62" fillId="3" borderId="0" xfId="13" applyFont="1" applyFill="1" applyAlignment="1">
      <alignment horizontal="center" vertical="center"/>
    </xf>
    <xf numFmtId="0" fontId="62" fillId="3" borderId="0" xfId="13" applyFont="1" applyFill="1">
      <alignment vertical="center"/>
    </xf>
    <xf numFmtId="0" fontId="62" fillId="0" borderId="3" xfId="13" applyFont="1" applyBorder="1" applyAlignment="1">
      <alignment horizontal="center" vertical="center" shrinkToFit="1"/>
    </xf>
    <xf numFmtId="0" fontId="62" fillId="0" borderId="19" xfId="13" applyFont="1" applyBorder="1" applyAlignment="1">
      <alignment horizontal="center" vertical="center" shrinkToFit="1"/>
    </xf>
    <xf numFmtId="0" fontId="62" fillId="0" borderId="20" xfId="13" applyFont="1" applyBorder="1" applyAlignment="1">
      <alignment horizontal="center" vertical="center" shrinkToFit="1"/>
    </xf>
    <xf numFmtId="0" fontId="62" fillId="0" borderId="10" xfId="13" applyFont="1" applyBorder="1" applyAlignment="1">
      <alignment horizontal="center" vertical="center" shrinkToFit="1"/>
    </xf>
    <xf numFmtId="0" fontId="62" fillId="0" borderId="21" xfId="13" applyFont="1" applyBorder="1" applyAlignment="1">
      <alignment horizontal="center" vertical="center" shrinkToFit="1"/>
    </xf>
    <xf numFmtId="0" fontId="68" fillId="0" borderId="0" xfId="13" applyFont="1" applyAlignment="1">
      <alignment horizontal="center" vertical="center"/>
    </xf>
    <xf numFmtId="0" fontId="62" fillId="0" borderId="22" xfId="13" applyFont="1" applyBorder="1" applyAlignment="1">
      <alignment horizontal="center" vertical="center" shrinkToFit="1"/>
    </xf>
    <xf numFmtId="0" fontId="62" fillId="0" borderId="12" xfId="13" applyFont="1" applyBorder="1" applyAlignment="1">
      <alignment horizontal="center" vertical="center" shrinkToFit="1"/>
    </xf>
    <xf numFmtId="0" fontId="62" fillId="0" borderId="11" xfId="13" applyFont="1" applyBorder="1" applyAlignment="1">
      <alignment horizontal="center" vertical="center" shrinkToFit="1"/>
    </xf>
    <xf numFmtId="0" fontId="62" fillId="3" borderId="0" xfId="13" applyFont="1" applyFill="1" applyAlignment="1">
      <alignment horizontal="center"/>
    </xf>
    <xf numFmtId="0" fontId="62" fillId="0" borderId="25" xfId="13" applyFont="1" applyBorder="1" applyAlignment="1">
      <alignment horizontal="center" vertical="center" shrinkToFit="1"/>
    </xf>
    <xf numFmtId="0" fontId="62" fillId="5" borderId="25" xfId="13" applyFont="1" applyFill="1" applyBorder="1" applyAlignment="1">
      <alignment horizontal="center" vertical="center" shrinkToFit="1"/>
    </xf>
    <xf numFmtId="0" fontId="62" fillId="5" borderId="26" xfId="13" applyFont="1" applyFill="1" applyBorder="1" applyAlignment="1">
      <alignment horizontal="center" vertical="center" shrinkToFit="1"/>
    </xf>
    <xf numFmtId="0" fontId="31" fillId="0" borderId="0" xfId="0" applyFont="1">
      <alignment vertical="center"/>
    </xf>
    <xf numFmtId="0" fontId="31" fillId="0" borderId="0" xfId="0" applyFont="1" applyAlignment="1">
      <alignment vertical="center" shrinkToFit="1"/>
    </xf>
    <xf numFmtId="0" fontId="31" fillId="0" borderId="0" xfId="0" applyFont="1" applyAlignment="1">
      <alignment vertical="center" textRotation="255"/>
    </xf>
    <xf numFmtId="0" fontId="31" fillId="0" borderId="9" xfId="0" applyFont="1" applyBorder="1" applyAlignment="1">
      <alignment horizontal="right" vertical="center"/>
    </xf>
    <xf numFmtId="0" fontId="31" fillId="0" borderId="7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left" vertical="center" shrinkToFit="1"/>
    </xf>
    <xf numFmtId="49" fontId="31" fillId="0" borderId="0" xfId="0" applyNumberFormat="1" applyFont="1" applyAlignment="1">
      <alignment horizontal="center" vertical="center" shrinkToFit="1"/>
    </xf>
    <xf numFmtId="0" fontId="31" fillId="0" borderId="7" xfId="0" applyFont="1" applyBorder="1" applyAlignment="1">
      <alignment horizontal="right" vertical="center"/>
    </xf>
    <xf numFmtId="0" fontId="31" fillId="0" borderId="6" xfId="0" applyFont="1" applyBorder="1" applyAlignment="1">
      <alignment horizontal="left" vertical="center"/>
    </xf>
    <xf numFmtId="0" fontId="31" fillId="0" borderId="13" xfId="0" applyFont="1" applyBorder="1" applyAlignment="1">
      <alignment horizontal="right" vertical="center"/>
    </xf>
    <xf numFmtId="0" fontId="31" fillId="0" borderId="9" xfId="0" applyFont="1" applyBorder="1" applyAlignment="1">
      <alignment horizontal="center" vertical="center" shrinkToFit="1"/>
    </xf>
    <xf numFmtId="49" fontId="31" fillId="0" borderId="6" xfId="0" applyNumberFormat="1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 shrinkToFit="1"/>
    </xf>
    <xf numFmtId="49" fontId="31" fillId="0" borderId="2" xfId="0" applyNumberFormat="1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right" vertical="center"/>
    </xf>
    <xf numFmtId="0" fontId="31" fillId="0" borderId="4" xfId="0" applyFont="1" applyBorder="1" applyAlignment="1">
      <alignment horizontal="center" vertical="center" shrinkToFit="1"/>
    </xf>
    <xf numFmtId="49" fontId="31" fillId="0" borderId="9" xfId="0" applyNumberFormat="1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5" xfId="0" applyFont="1" applyBorder="1" applyAlignment="1">
      <alignment vertical="center" shrinkToFit="1"/>
    </xf>
    <xf numFmtId="49" fontId="31" fillId="0" borderId="1" xfId="0" applyNumberFormat="1" applyFont="1" applyBorder="1" applyAlignment="1">
      <alignment horizontal="center" vertical="center" shrinkToFit="1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14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 shrinkToFit="1"/>
    </xf>
    <xf numFmtId="0" fontId="31" fillId="0" borderId="8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 shrinkToFit="1"/>
    </xf>
    <xf numFmtId="0" fontId="31" fillId="0" borderId="8" xfId="0" applyFont="1" applyBorder="1">
      <alignment vertical="center"/>
    </xf>
    <xf numFmtId="0" fontId="31" fillId="0" borderId="15" xfId="0" applyFont="1" applyBorder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31" fillId="0" borderId="4" xfId="0" applyFont="1" applyBorder="1" applyAlignment="1">
      <alignment horizontal="left" vertical="center" shrinkToFit="1"/>
    </xf>
    <xf numFmtId="0" fontId="31" fillId="0" borderId="13" xfId="0" applyFont="1" applyBorder="1" applyAlignment="1">
      <alignment horizontal="left" vertical="center" shrinkToFit="1"/>
    </xf>
    <xf numFmtId="0" fontId="31" fillId="0" borderId="14" xfId="0" applyFont="1" applyBorder="1" applyAlignment="1">
      <alignment horizontal="right" vertical="center"/>
    </xf>
    <xf numFmtId="0" fontId="31" fillId="0" borderId="5" xfId="0" applyFont="1" applyBorder="1" applyAlignment="1">
      <alignment horizontal="right" vertical="center"/>
    </xf>
    <xf numFmtId="49" fontId="31" fillId="0" borderId="8" xfId="0" applyNumberFormat="1" applyFont="1" applyBorder="1">
      <alignment vertical="center"/>
    </xf>
    <xf numFmtId="0" fontId="31" fillId="0" borderId="16" xfId="0" applyFont="1" applyBorder="1" applyAlignment="1">
      <alignment vertical="center" textRotation="255" shrinkToFit="1"/>
    </xf>
    <xf numFmtId="0" fontId="31" fillId="0" borderId="16" xfId="0" applyFont="1" applyBorder="1">
      <alignment vertical="center"/>
    </xf>
    <xf numFmtId="0" fontId="33" fillId="0" borderId="17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right" vertical="center"/>
    </xf>
    <xf numFmtId="0" fontId="31" fillId="0" borderId="16" xfId="0" applyFont="1" applyBorder="1" applyAlignment="1">
      <alignment horizontal="left" vertical="center"/>
    </xf>
    <xf numFmtId="0" fontId="31" fillId="0" borderId="16" xfId="0" applyFont="1" applyBorder="1" applyAlignment="1">
      <alignment horizontal="center" vertical="center" shrinkToFit="1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49" fontId="31" fillId="0" borderId="16" xfId="0" applyNumberFormat="1" applyFont="1" applyBorder="1" applyAlignment="1">
      <alignment horizontal="center" vertical="center" shrinkToFit="1"/>
    </xf>
    <xf numFmtId="0" fontId="31" fillId="0" borderId="16" xfId="0" applyFont="1" applyBorder="1" applyAlignment="1">
      <alignment vertical="center" shrinkToFit="1"/>
    </xf>
    <xf numFmtId="0" fontId="31" fillId="0" borderId="18" xfId="0" applyFont="1" applyBorder="1" applyAlignment="1">
      <alignment vertical="center" textRotation="255" shrinkToFit="1"/>
    </xf>
    <xf numFmtId="0" fontId="31" fillId="0" borderId="18" xfId="0" applyFont="1" applyBorder="1">
      <alignment vertical="center"/>
    </xf>
    <xf numFmtId="0" fontId="33" fillId="0" borderId="30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>
      <alignment vertical="center"/>
    </xf>
    <xf numFmtId="49" fontId="31" fillId="0" borderId="18" xfId="0" applyNumberFormat="1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right" vertical="center"/>
    </xf>
    <xf numFmtId="0" fontId="31" fillId="0" borderId="18" xfId="0" applyFont="1" applyBorder="1" applyAlignment="1">
      <alignment horizontal="left" vertical="center"/>
    </xf>
    <xf numFmtId="0" fontId="31" fillId="0" borderId="18" xfId="0" applyFont="1" applyBorder="1" applyAlignment="1">
      <alignment vertical="center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9" xfId="0" applyFont="1" applyBorder="1">
      <alignment vertical="center"/>
    </xf>
    <xf numFmtId="0" fontId="31" fillId="0" borderId="4" xfId="0" applyFont="1" applyBorder="1" applyAlignment="1">
      <alignment horizontal="left" vertical="center"/>
    </xf>
    <xf numFmtId="0" fontId="31" fillId="0" borderId="5" xfId="0" applyFont="1" applyBorder="1">
      <alignment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textRotation="255" shrinkToFit="1"/>
    </xf>
    <xf numFmtId="0" fontId="33" fillId="0" borderId="1" xfId="0" applyFont="1" applyBorder="1" applyAlignment="1">
      <alignment horizontal="center" vertical="center" shrinkToFit="1"/>
    </xf>
    <xf numFmtId="0" fontId="31" fillId="0" borderId="0" xfId="0" applyFont="1" applyAlignment="1">
      <alignment horizontal="right" vertical="center" shrinkToFit="1"/>
    </xf>
    <xf numFmtId="20" fontId="31" fillId="0" borderId="0" xfId="0" applyNumberFormat="1" applyFont="1" applyAlignment="1">
      <alignment horizontal="center" vertical="center" shrinkToFit="1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>
      <alignment vertical="center"/>
    </xf>
    <xf numFmtId="49" fontId="31" fillId="0" borderId="0" xfId="0" applyNumberFormat="1" applyFont="1" applyAlignment="1">
      <alignment horizontal="right" vertical="center" shrinkToFit="1"/>
    </xf>
    <xf numFmtId="20" fontId="31" fillId="0" borderId="0" xfId="0" applyNumberFormat="1" applyFont="1" applyAlignment="1">
      <alignment horizontal="right" vertical="center" shrinkToFit="1"/>
    </xf>
    <xf numFmtId="0" fontId="31" fillId="0" borderId="0" xfId="0" applyFont="1" applyAlignment="1">
      <alignment horizontal="left" vertical="center"/>
    </xf>
    <xf numFmtId="20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62" fillId="0" borderId="0" xfId="12" applyFont="1">
      <alignment vertical="center"/>
    </xf>
    <xf numFmtId="0" fontId="62" fillId="0" borderId="0" xfId="12" applyFont="1" applyAlignment="1">
      <alignment horizontal="left" vertical="center"/>
    </xf>
    <xf numFmtId="178" fontId="33" fillId="0" borderId="0" xfId="0" applyNumberFormat="1" applyFont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62" fillId="5" borderId="22" xfId="13" applyFont="1" applyFill="1" applyBorder="1" applyAlignment="1">
      <alignment horizontal="center" vertical="center" shrinkToFit="1"/>
    </xf>
    <xf numFmtId="0" fontId="62" fillId="6" borderId="22" xfId="13" applyFont="1" applyFill="1" applyBorder="1" applyAlignment="1">
      <alignment horizontal="center" vertical="center" shrinkToFit="1"/>
    </xf>
    <xf numFmtId="0" fontId="69" fillId="0" borderId="0" xfId="10" applyFont="1" applyAlignment="1">
      <alignment vertical="center"/>
    </xf>
    <xf numFmtId="0" fontId="31" fillId="0" borderId="0" xfId="0" applyFont="1" applyAlignment="1">
      <alignment horizontal="left" vertical="center" indent="2"/>
    </xf>
    <xf numFmtId="0" fontId="62" fillId="0" borderId="7" xfId="10" applyFont="1" applyBorder="1" applyAlignment="1">
      <alignment horizontal="left" vertical="center"/>
    </xf>
    <xf numFmtId="0" fontId="8" fillId="0" borderId="1" xfId="8" applyFont="1" applyBorder="1" applyAlignment="1">
      <alignment horizontal="center" shrinkToFit="1"/>
    </xf>
    <xf numFmtId="0" fontId="8" fillId="0" borderId="7" xfId="8" applyFont="1" applyBorder="1" applyAlignment="1">
      <alignment horizontal="center" shrinkToFit="1"/>
    </xf>
    <xf numFmtId="0" fontId="0" fillId="0" borderId="13" xfId="8" applyFont="1" applyBorder="1" applyAlignment="1">
      <alignment horizontal="center" vertical="center" shrinkToFit="1"/>
    </xf>
    <xf numFmtId="0" fontId="0" fillId="0" borderId="7" xfId="8" applyFont="1" applyBorder="1" applyAlignment="1">
      <alignment vertical="center" shrinkToFit="1"/>
    </xf>
    <xf numFmtId="0" fontId="8" fillId="0" borderId="0" xfId="8" applyFont="1" applyAlignment="1">
      <alignment horizontal="center" shrinkToFit="1"/>
    </xf>
    <xf numFmtId="0" fontId="0" fillId="0" borderId="1" xfId="8" applyFont="1" applyBorder="1" applyAlignment="1">
      <alignment horizontal="center" vertical="center" shrinkToFit="1"/>
    </xf>
    <xf numFmtId="0" fontId="0" fillId="0" borderId="14" xfId="8" applyFont="1" applyBorder="1" applyAlignment="1">
      <alignment horizontal="center" vertical="center" shrinkToFit="1"/>
    </xf>
    <xf numFmtId="0" fontId="70" fillId="0" borderId="7" xfId="8" applyFont="1" applyBorder="1" applyAlignment="1">
      <alignment vertical="center" shrinkToFit="1"/>
    </xf>
    <xf numFmtId="49" fontId="31" fillId="0" borderId="8" xfId="0" applyNumberFormat="1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0" fontId="71" fillId="0" borderId="0" xfId="0" applyFont="1" applyAlignment="1">
      <alignment vertical="center" shrinkToFit="1"/>
    </xf>
    <xf numFmtId="49" fontId="31" fillId="0" borderId="0" xfId="0" quotePrefix="1" applyNumberFormat="1" applyFont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49" fontId="31" fillId="0" borderId="7" xfId="0" applyNumberFormat="1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49" fontId="31" fillId="0" borderId="13" xfId="0" applyNumberFormat="1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6" xfId="0" applyFont="1" applyBorder="1" applyAlignment="1">
      <alignment horizontal="right" vertical="center"/>
    </xf>
    <xf numFmtId="0" fontId="31" fillId="0" borderId="2" xfId="0" applyFont="1" applyBorder="1" applyAlignment="1">
      <alignment horizontal="left" vertical="center" shrinkToFit="1"/>
    </xf>
    <xf numFmtId="0" fontId="31" fillId="0" borderId="2" xfId="0" applyFont="1" applyBorder="1" applyAlignment="1">
      <alignment horizontal="right" vertical="center"/>
    </xf>
    <xf numFmtId="0" fontId="31" fillId="0" borderId="6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right" vertical="center" shrinkToFit="1"/>
    </xf>
    <xf numFmtId="0" fontId="31" fillId="0" borderId="7" xfId="0" applyFont="1" applyBorder="1" applyAlignment="1">
      <alignment horizontal="right" vertical="center" shrinkToFit="1"/>
    </xf>
    <xf numFmtId="0" fontId="31" fillId="0" borderId="6" xfId="0" applyFont="1" applyBorder="1" applyAlignment="1">
      <alignment horizontal="left" vertical="center" shrinkToFit="1"/>
    </xf>
    <xf numFmtId="49" fontId="31" fillId="0" borderId="5" xfId="0" applyNumberFormat="1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49" fontId="65" fillId="0" borderId="0" xfId="0" applyNumberFormat="1" applyFont="1" applyAlignment="1">
      <alignment horizontal="right" vertical="center" shrinkToFit="1"/>
    </xf>
    <xf numFmtId="20" fontId="65" fillId="0" borderId="0" xfId="0" applyNumberFormat="1" applyFont="1" applyAlignment="1">
      <alignment horizontal="right" vertical="center" shrinkToFit="1"/>
    </xf>
    <xf numFmtId="56" fontId="33" fillId="0" borderId="0" xfId="0" applyNumberFormat="1" applyFont="1" applyAlignment="1">
      <alignment horizontal="center" vertical="center" shrinkToFit="1"/>
    </xf>
    <xf numFmtId="0" fontId="35" fillId="0" borderId="14" xfId="8" applyFont="1" applyBorder="1" applyAlignment="1">
      <alignment horizontal="distributed" vertical="center" shrinkToFit="1"/>
    </xf>
    <xf numFmtId="0" fontId="35" fillId="0" borderId="6" xfId="8" applyFont="1" applyBorder="1" applyAlignment="1">
      <alignment horizontal="distributed" vertical="center" shrinkToFit="1"/>
    </xf>
    <xf numFmtId="0" fontId="31" fillId="0" borderId="3" xfId="0" applyFont="1" applyBorder="1">
      <alignment vertical="center"/>
    </xf>
    <xf numFmtId="0" fontId="72" fillId="0" borderId="0" xfId="0" applyFont="1">
      <alignment vertical="center"/>
    </xf>
    <xf numFmtId="0" fontId="31" fillId="0" borderId="53" xfId="0" applyFont="1" applyBorder="1">
      <alignment vertical="center"/>
    </xf>
    <xf numFmtId="0" fontId="31" fillId="0" borderId="54" xfId="0" applyFont="1" applyBorder="1">
      <alignment vertical="center"/>
    </xf>
    <xf numFmtId="0" fontId="72" fillId="0" borderId="54" xfId="0" applyFont="1" applyBorder="1">
      <alignment vertical="center"/>
    </xf>
    <xf numFmtId="0" fontId="31" fillId="0" borderId="55" xfId="0" applyFont="1" applyBorder="1">
      <alignment vertical="center"/>
    </xf>
    <xf numFmtId="0" fontId="31" fillId="0" borderId="56" xfId="0" applyFont="1" applyBorder="1">
      <alignment vertical="center"/>
    </xf>
    <xf numFmtId="0" fontId="72" fillId="0" borderId="56" xfId="0" applyFont="1" applyBorder="1">
      <alignment vertical="center"/>
    </xf>
    <xf numFmtId="0" fontId="31" fillId="0" borderId="13" xfId="8" applyFont="1" applyBorder="1" applyAlignment="1">
      <alignment shrinkToFit="1"/>
    </xf>
    <xf numFmtId="0" fontId="31" fillId="0" borderId="8" xfId="8" applyFont="1" applyBorder="1" applyAlignment="1">
      <alignment shrinkToFit="1"/>
    </xf>
    <xf numFmtId="0" fontId="31" fillId="0" borderId="0" xfId="8" applyFont="1" applyAlignment="1">
      <alignment horizontal="center" vertical="center" shrinkToFit="1"/>
    </xf>
    <xf numFmtId="0" fontId="33" fillId="0" borderId="0" xfId="8" applyFont="1" applyAlignment="1">
      <alignment horizontal="center" vertical="center" shrinkToFit="1"/>
    </xf>
    <xf numFmtId="0" fontId="31" fillId="0" borderId="0" xfId="8" applyFont="1" applyAlignment="1">
      <alignment horizontal="distributed" vertical="center" shrinkToFit="1"/>
    </xf>
    <xf numFmtId="0" fontId="73" fillId="0" borderId="0" xfId="8" applyFont="1" applyAlignment="1">
      <alignment horizontal="distributed" vertical="center" shrinkToFit="1"/>
    </xf>
    <xf numFmtId="0" fontId="34" fillId="0" borderId="0" xfId="0" applyFont="1">
      <alignment vertical="center"/>
    </xf>
    <xf numFmtId="0" fontId="65" fillId="0" borderId="0" xfId="0" applyFont="1">
      <alignment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39" fillId="0" borderId="0" xfId="0" applyFont="1">
      <alignment vertical="center"/>
    </xf>
    <xf numFmtId="0" fontId="39" fillId="0" borderId="0" xfId="0" applyFont="1" applyAlignment="1">
      <alignment vertical="center" textRotation="255"/>
    </xf>
    <xf numFmtId="0" fontId="39" fillId="0" borderId="16" xfId="0" applyFont="1" applyBorder="1">
      <alignment vertical="center"/>
    </xf>
    <xf numFmtId="0" fontId="39" fillId="0" borderId="18" xfId="0" applyFont="1" applyBorder="1">
      <alignment vertical="center"/>
    </xf>
    <xf numFmtId="0" fontId="39" fillId="0" borderId="0" xfId="0" applyFont="1" applyAlignment="1">
      <alignment horizontal="center" vertical="center"/>
    </xf>
    <xf numFmtId="0" fontId="34" fillId="0" borderId="0" xfId="0" applyFont="1" applyAlignment="1">
      <alignment vertical="center" textRotation="255"/>
    </xf>
    <xf numFmtId="0" fontId="34" fillId="0" borderId="16" xfId="0" applyFont="1" applyBorder="1">
      <alignment vertical="center"/>
    </xf>
    <xf numFmtId="0" fontId="34" fillId="0" borderId="18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40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0" fillId="0" borderId="0" xfId="0" applyFont="1" applyAlignment="1">
      <alignment vertical="center" shrinkToFit="1"/>
    </xf>
    <xf numFmtId="0" fontId="27" fillId="0" borderId="0" xfId="0" applyFont="1">
      <alignment vertical="center"/>
    </xf>
    <xf numFmtId="0" fontId="31" fillId="0" borderId="13" xfId="8" applyFont="1" applyBorder="1" applyAlignment="1">
      <alignment vertical="center" shrinkToFit="1"/>
    </xf>
    <xf numFmtId="0" fontId="31" fillId="0" borderId="8" xfId="8" applyFont="1" applyBorder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right" vertical="center" shrinkToFit="1"/>
    </xf>
    <xf numFmtId="0" fontId="36" fillId="0" borderId="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49" fontId="36" fillId="0" borderId="7" xfId="0" applyNumberFormat="1" applyFont="1" applyBorder="1" applyAlignment="1">
      <alignment horizontal="center" vertical="center" shrinkToFit="1"/>
    </xf>
    <xf numFmtId="49" fontId="36" fillId="0" borderId="8" xfId="0" applyNumberFormat="1" applyFont="1" applyBorder="1" applyAlignment="1">
      <alignment horizontal="center" vertical="center" shrinkToFit="1"/>
    </xf>
    <xf numFmtId="49" fontId="36" fillId="0" borderId="0" xfId="0" applyNumberFormat="1" applyFont="1" applyAlignment="1">
      <alignment horizontal="center" vertical="center" shrinkToFit="1"/>
    </xf>
    <xf numFmtId="49" fontId="36" fillId="0" borderId="1" xfId="0" applyNumberFormat="1" applyFont="1" applyBorder="1" applyAlignment="1">
      <alignment horizontal="center" vertical="center" shrinkToFit="1"/>
    </xf>
    <xf numFmtId="0" fontId="36" fillId="0" borderId="6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6" fillId="0" borderId="6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shrinkToFit="1"/>
    </xf>
    <xf numFmtId="0" fontId="36" fillId="0" borderId="14" xfId="0" applyFont="1" applyBorder="1" applyAlignment="1">
      <alignment horizontal="center" vertical="center" shrinkToFit="1"/>
    </xf>
    <xf numFmtId="0" fontId="36" fillId="0" borderId="4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49" fontId="36" fillId="0" borderId="6" xfId="0" applyNumberFormat="1" applyFont="1" applyBorder="1" applyAlignment="1">
      <alignment horizontal="center" vertical="center" shrinkToFit="1"/>
    </xf>
    <xf numFmtId="49" fontId="36" fillId="0" borderId="2" xfId="0" applyNumberFormat="1" applyFont="1" applyBorder="1" applyAlignment="1">
      <alignment horizontal="center" vertical="center" shrinkToFit="1"/>
    </xf>
    <xf numFmtId="49" fontId="36" fillId="0" borderId="9" xfId="0" applyNumberFormat="1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left" vertical="center" shrinkToFit="1"/>
    </xf>
    <xf numFmtId="0" fontId="36" fillId="0" borderId="7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6" fillId="0" borderId="14" xfId="0" applyFont="1" applyBorder="1" applyAlignment="1">
      <alignment horizontal="right" vertical="center"/>
    </xf>
    <xf numFmtId="0" fontId="36" fillId="0" borderId="9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1" fillId="0" borderId="22" xfId="13" applyFont="1" applyBorder="1" applyAlignment="1">
      <alignment horizontal="center" vertical="center" shrinkToFit="1"/>
    </xf>
    <xf numFmtId="0" fontId="31" fillId="0" borderId="23" xfId="13" applyFont="1" applyBorder="1" applyAlignment="1">
      <alignment horizontal="center" vertical="center" shrinkToFit="1"/>
    </xf>
    <xf numFmtId="0" fontId="31" fillId="0" borderId="24" xfId="13" applyFont="1" applyBorder="1" applyAlignment="1">
      <alignment horizontal="center" vertical="center" shrinkToFit="1"/>
    </xf>
    <xf numFmtId="0" fontId="31" fillId="5" borderId="26" xfId="13" applyFont="1" applyFill="1" applyBorder="1" applyAlignment="1">
      <alignment horizontal="center" vertical="center" shrinkToFit="1"/>
    </xf>
    <xf numFmtId="0" fontId="62" fillId="0" borderId="7" xfId="13" applyFont="1" applyBorder="1" applyAlignment="1">
      <alignment horizontal="center" vertical="center" shrinkToFit="1"/>
    </xf>
    <xf numFmtId="0" fontId="31" fillId="0" borderId="7" xfId="13" applyFont="1" applyBorder="1" applyAlignment="1">
      <alignment horizontal="center" vertical="center" shrinkToFit="1"/>
    </xf>
    <xf numFmtId="0" fontId="44" fillId="0" borderId="0" xfId="9">
      <alignment vertical="center"/>
    </xf>
    <xf numFmtId="0" fontId="2" fillId="0" borderId="0" xfId="14" applyAlignment="1">
      <alignment horizontal="center" vertical="center"/>
    </xf>
    <xf numFmtId="0" fontId="1" fillId="0" borderId="0" xfId="15" applyNumberFormat="1">
      <alignment vertical="center"/>
    </xf>
    <xf numFmtId="182" fontId="78" fillId="0" borderId="66" xfId="15" applyNumberFormat="1" applyFont="1" applyFill="1" applyBorder="1" applyAlignment="1">
      <alignment horizontal="right" vertical="center"/>
    </xf>
    <xf numFmtId="49" fontId="1" fillId="0" borderId="66" xfId="15" applyNumberFormat="1" applyFill="1" applyBorder="1" applyAlignment="1">
      <alignment horizontal="center" vertical="center"/>
    </xf>
    <xf numFmtId="182" fontId="78" fillId="0" borderId="66" xfId="15" applyNumberFormat="1" applyFont="1" applyFill="1" applyBorder="1" applyAlignment="1">
      <alignment horizontal="left" vertical="center"/>
    </xf>
    <xf numFmtId="0" fontId="78" fillId="0" borderId="66" xfId="15" applyNumberFormat="1" applyFont="1" applyFill="1" applyBorder="1" applyAlignment="1">
      <alignment horizontal="right" vertical="center"/>
    </xf>
    <xf numFmtId="0" fontId="78" fillId="0" borderId="66" xfId="15" applyNumberFormat="1" applyFont="1" applyFill="1" applyBorder="1" applyAlignment="1">
      <alignment horizontal="left" vertical="center"/>
    </xf>
    <xf numFmtId="0" fontId="4" fillId="0" borderId="71" xfId="14" applyFont="1" applyBorder="1" applyAlignment="1">
      <alignment horizontal="center" vertical="center" wrapText="1"/>
    </xf>
    <xf numFmtId="0" fontId="4" fillId="0" borderId="72" xfId="14" applyFont="1" applyBorder="1" applyAlignment="1">
      <alignment horizontal="center" vertical="center" wrapText="1"/>
    </xf>
    <xf numFmtId="0" fontId="4" fillId="0" borderId="73" xfId="14" applyFont="1" applyBorder="1" applyAlignment="1">
      <alignment horizontal="center" vertical="center" wrapText="1"/>
    </xf>
    <xf numFmtId="0" fontId="4" fillId="0" borderId="74" xfId="14" applyFont="1" applyBorder="1" applyAlignment="1">
      <alignment horizontal="center" vertical="center" wrapText="1"/>
    </xf>
    <xf numFmtId="0" fontId="4" fillId="0" borderId="75" xfId="14" applyFont="1" applyBorder="1" applyAlignment="1">
      <alignment horizontal="center" vertical="center" wrapText="1"/>
    </xf>
    <xf numFmtId="0" fontId="4" fillId="0" borderId="76" xfId="14" applyFont="1" applyBorder="1" applyAlignment="1">
      <alignment horizontal="center" vertical="center" wrapText="1"/>
    </xf>
    <xf numFmtId="0" fontId="2" fillId="0" borderId="1" xfId="14" applyBorder="1" applyAlignment="1">
      <alignment horizontal="center" vertical="center" wrapText="1"/>
    </xf>
    <xf numFmtId="0" fontId="2" fillId="0" borderId="0" xfId="14">
      <alignment vertical="center"/>
    </xf>
    <xf numFmtId="180" fontId="4" fillId="12" borderId="9" xfId="14" applyNumberFormat="1" applyFont="1" applyFill="1" applyBorder="1" applyAlignment="1" applyProtection="1">
      <alignment horizontal="right" vertical="center" shrinkToFit="1"/>
      <protection locked="0"/>
    </xf>
    <xf numFmtId="0" fontId="2" fillId="12" borderId="7" xfId="14" applyFill="1" applyBorder="1" applyAlignment="1">
      <alignment horizontal="center" vertical="center" shrinkToFit="1"/>
    </xf>
    <xf numFmtId="180" fontId="4" fillId="12" borderId="6" xfId="14" applyNumberFormat="1" applyFont="1" applyFill="1" applyBorder="1" applyAlignment="1" applyProtection="1">
      <alignment horizontal="left" vertical="center" shrinkToFit="1"/>
      <protection locked="0"/>
    </xf>
    <xf numFmtId="180" fontId="4" fillId="12" borderId="6" xfId="14" applyNumberFormat="1" applyFont="1" applyFill="1" applyBorder="1" applyAlignment="1">
      <alignment horizontal="left" vertical="center" shrinkToFit="1"/>
    </xf>
    <xf numFmtId="180" fontId="4" fillId="12" borderId="80" xfId="14" applyNumberFormat="1" applyFont="1" applyFill="1" applyBorder="1" applyAlignment="1" applyProtection="1">
      <alignment horizontal="left" vertical="center" shrinkToFit="1"/>
      <protection locked="0"/>
    </xf>
    <xf numFmtId="180" fontId="4" fillId="12" borderId="7" xfId="14" applyNumberFormat="1" applyFont="1" applyFill="1" applyBorder="1" applyAlignment="1" applyProtection="1">
      <alignment horizontal="left" vertical="center" shrinkToFit="1"/>
      <protection locked="0"/>
    </xf>
    <xf numFmtId="180" fontId="4" fillId="0" borderId="9" xfId="14" applyNumberFormat="1" applyFont="1" applyBorder="1" applyAlignment="1">
      <alignment horizontal="right" vertical="center" shrinkToFit="1"/>
    </xf>
    <xf numFmtId="0" fontId="2" fillId="0" borderId="7" xfId="14" applyBorder="1" applyAlignment="1">
      <alignment horizontal="center" vertical="center" shrinkToFit="1"/>
    </xf>
    <xf numFmtId="180" fontId="4" fillId="0" borderId="6" xfId="14" applyNumberFormat="1" applyFont="1" applyBorder="1" applyAlignment="1">
      <alignment horizontal="left" vertical="center" shrinkToFit="1"/>
    </xf>
    <xf numFmtId="0" fontId="4" fillId="12" borderId="9" xfId="14" applyFont="1" applyFill="1" applyBorder="1" applyAlignment="1" applyProtection="1">
      <alignment horizontal="right" vertical="center" shrinkToFit="1"/>
      <protection locked="0"/>
    </xf>
    <xf numFmtId="0" fontId="4" fillId="12" borderId="6" xfId="14" applyFont="1" applyFill="1" applyBorder="1" applyAlignment="1" applyProtection="1">
      <alignment horizontal="left" vertical="center" shrinkToFit="1"/>
      <protection locked="0"/>
    </xf>
    <xf numFmtId="0" fontId="4" fillId="12" borderId="9" xfId="14" applyFont="1" applyFill="1" applyBorder="1" applyAlignment="1">
      <alignment horizontal="right" vertical="center" shrinkToFit="1"/>
    </xf>
    <xf numFmtId="0" fontId="4" fillId="12" borderId="80" xfId="14" applyFont="1" applyFill="1" applyBorder="1" applyAlignment="1">
      <alignment horizontal="left" vertical="center" shrinkToFit="1"/>
    </xf>
    <xf numFmtId="0" fontId="4" fillId="12" borderId="7" xfId="14" applyFont="1" applyFill="1" applyBorder="1" applyAlignment="1">
      <alignment horizontal="left" vertical="center" shrinkToFit="1"/>
    </xf>
    <xf numFmtId="180" fontId="4" fillId="12" borderId="9" xfId="14" applyNumberFormat="1" applyFont="1" applyFill="1" applyBorder="1" applyAlignment="1">
      <alignment horizontal="right" vertical="center" shrinkToFit="1"/>
    </xf>
    <xf numFmtId="180" fontId="4" fillId="12" borderId="80" xfId="14" applyNumberFormat="1" applyFont="1" applyFill="1" applyBorder="1" applyAlignment="1">
      <alignment horizontal="left" vertical="center" shrinkToFit="1"/>
    </xf>
    <xf numFmtId="180" fontId="4" fillId="12" borderId="7" xfId="14" applyNumberFormat="1" applyFont="1" applyFill="1" applyBorder="1" applyAlignment="1">
      <alignment horizontal="left" vertical="center" shrinkToFit="1"/>
    </xf>
    <xf numFmtId="0" fontId="44" fillId="0" borderId="0" xfId="9" applyAlignment="1">
      <alignment horizontal="center" vertical="center"/>
    </xf>
    <xf numFmtId="0" fontId="56" fillId="0" borderId="0" xfId="9" applyFont="1">
      <alignment vertical="center"/>
    </xf>
    <xf numFmtId="20" fontId="31" fillId="0" borderId="0" xfId="0" applyNumberFormat="1" applyFont="1" applyAlignment="1">
      <alignment horizontal="left" vertical="center" shrinkToFit="1"/>
    </xf>
    <xf numFmtId="0" fontId="33" fillId="0" borderId="16" xfId="0" applyFont="1" applyBorder="1" applyAlignment="1">
      <alignment horizontal="center" vertical="center" shrinkToFit="1"/>
    </xf>
    <xf numFmtId="0" fontId="31" fillId="0" borderId="1" xfId="0" applyFont="1" applyBorder="1">
      <alignment vertical="center"/>
    </xf>
    <xf numFmtId="0" fontId="65" fillId="0" borderId="7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65" fillId="0" borderId="1" xfId="0" applyFont="1" applyBorder="1" applyAlignment="1">
      <alignment horizontal="center" vertical="center" textRotation="255" shrinkToFit="1"/>
    </xf>
    <xf numFmtId="0" fontId="65" fillId="0" borderId="7" xfId="0" applyFont="1" applyBorder="1" applyAlignment="1">
      <alignment horizontal="center" vertical="center" textRotation="255" shrinkToFit="1"/>
    </xf>
    <xf numFmtId="0" fontId="10" fillId="0" borderId="7" xfId="0" applyFont="1" applyBorder="1" applyAlignment="1">
      <alignment horizontal="left" vertical="center" indent="1" shrinkToFit="1"/>
    </xf>
    <xf numFmtId="0" fontId="48" fillId="0" borderId="0" xfId="0" applyFont="1" applyAlignment="1">
      <alignment horizontal="center" vertical="center" shrinkToFit="1"/>
    </xf>
    <xf numFmtId="0" fontId="12" fillId="0" borderId="7" xfId="0" applyFont="1" applyBorder="1" applyAlignment="1">
      <alignment horizontal="right" vertical="center" shrinkToFit="1"/>
    </xf>
    <xf numFmtId="0" fontId="12" fillId="0" borderId="7" xfId="0" applyFont="1" applyBorder="1" applyAlignment="1">
      <alignment horizontal="left" vertical="center" shrinkToFit="1"/>
    </xf>
    <xf numFmtId="0" fontId="65" fillId="0" borderId="5" xfId="0" applyFont="1" applyBorder="1" applyAlignment="1">
      <alignment horizontal="left" vertical="center"/>
    </xf>
    <xf numFmtId="0" fontId="65" fillId="0" borderId="6" xfId="0" applyFont="1" applyBorder="1" applyAlignment="1">
      <alignment horizontal="left" vertical="center"/>
    </xf>
    <xf numFmtId="0" fontId="65" fillId="0" borderId="0" xfId="0" applyFont="1" applyAlignment="1">
      <alignment horizontal="right" vertical="center"/>
    </xf>
    <xf numFmtId="0" fontId="65" fillId="0" borderId="7" xfId="0" applyFont="1" applyBorder="1" applyAlignment="1">
      <alignment horizontal="right" vertical="center"/>
    </xf>
    <xf numFmtId="49" fontId="65" fillId="0" borderId="0" xfId="0" applyNumberFormat="1" applyFont="1" applyAlignment="1">
      <alignment horizontal="center" vertical="center" shrinkToFit="1"/>
    </xf>
    <xf numFmtId="0" fontId="31" fillId="0" borderId="1" xfId="0" applyFont="1" applyBorder="1" applyAlignment="1">
      <alignment horizontal="center" vertical="center" textRotation="255" shrinkToFit="1"/>
    </xf>
    <xf numFmtId="0" fontId="31" fillId="0" borderId="7" xfId="0" applyFont="1" applyBorder="1" applyAlignment="1">
      <alignment horizontal="center" vertical="center" textRotation="255" shrinkToFit="1"/>
    </xf>
    <xf numFmtId="0" fontId="9" fillId="0" borderId="7" xfId="0" applyFont="1" applyBorder="1" applyAlignment="1">
      <alignment horizontal="center" vertical="center"/>
    </xf>
    <xf numFmtId="0" fontId="31" fillId="0" borderId="85" xfId="0" applyFont="1" applyBorder="1" applyAlignment="1">
      <alignment horizontal="right" vertical="center"/>
    </xf>
    <xf numFmtId="0" fontId="31" fillId="0" borderId="88" xfId="0" applyFont="1" applyBorder="1" applyAlignment="1">
      <alignment horizontal="left" vertical="center" shrinkToFit="1"/>
    </xf>
    <xf numFmtId="0" fontId="31" fillId="0" borderId="90" xfId="0" applyFont="1" applyBorder="1" applyAlignment="1">
      <alignment horizontal="right" vertical="center"/>
    </xf>
    <xf numFmtId="0" fontId="31" fillId="0" borderId="92" xfId="0" applyFont="1" applyBorder="1" applyAlignment="1">
      <alignment horizontal="left" vertical="center" shrinkToFit="1"/>
    </xf>
    <xf numFmtId="0" fontId="31" fillId="0" borderId="90" xfId="0" applyFont="1" applyBorder="1" applyAlignment="1">
      <alignment horizontal="left" vertical="center" shrinkToFit="1"/>
    </xf>
    <xf numFmtId="0" fontId="31" fillId="0" borderId="93" xfId="0" applyFont="1" applyBorder="1" applyAlignment="1">
      <alignment horizontal="left" vertical="center" shrinkToFit="1"/>
    </xf>
    <xf numFmtId="0" fontId="31" fillId="0" borderId="94" xfId="0" applyFont="1" applyBorder="1" applyAlignment="1">
      <alignment horizontal="left" vertical="center" shrinkToFit="1"/>
    </xf>
    <xf numFmtId="0" fontId="31" fillId="0" borderId="91" xfId="0" applyFont="1" applyBorder="1" applyAlignment="1">
      <alignment horizontal="right" vertical="center"/>
    </xf>
    <xf numFmtId="0" fontId="31" fillId="0" borderId="95" xfId="0" applyFont="1" applyBorder="1" applyAlignment="1">
      <alignment horizontal="left" vertical="center" shrinkToFit="1"/>
    </xf>
    <xf numFmtId="0" fontId="31" fillId="0" borderId="9" xfId="0" applyFont="1" applyBorder="1" applyAlignment="1">
      <alignment horizontal="left" vertical="top"/>
    </xf>
    <xf numFmtId="0" fontId="31" fillId="0" borderId="96" xfId="0" applyFont="1" applyBorder="1" applyAlignment="1">
      <alignment horizontal="right" vertical="center"/>
    </xf>
    <xf numFmtId="0" fontId="31" fillId="0" borderId="99" xfId="0" applyFont="1" applyBorder="1" applyAlignment="1">
      <alignment horizontal="right" vertical="center"/>
    </xf>
    <xf numFmtId="0" fontId="31" fillId="0" borderId="98" xfId="0" applyFont="1" applyBorder="1" applyAlignment="1">
      <alignment horizontal="right" vertical="center"/>
    </xf>
    <xf numFmtId="49" fontId="31" fillId="0" borderId="5" xfId="0" applyNumberFormat="1" applyFont="1" applyBorder="1" applyAlignment="1">
      <alignment horizontal="right" vertical="center" shrinkToFit="1"/>
    </xf>
    <xf numFmtId="49" fontId="31" fillId="0" borderId="86" xfId="0" applyNumberFormat="1" applyFont="1" applyBorder="1" applyAlignment="1">
      <alignment horizontal="right" vertical="center" shrinkToFit="1"/>
    </xf>
    <xf numFmtId="49" fontId="31" fillId="0" borderId="100" xfId="0" applyNumberFormat="1" applyFont="1" applyBorder="1" applyAlignment="1">
      <alignment horizontal="right" vertical="center" shrinkToFit="1"/>
    </xf>
    <xf numFmtId="0" fontId="31" fillId="0" borderId="0" xfId="0" applyFont="1" applyAlignment="1"/>
    <xf numFmtId="0" fontId="65" fillId="0" borderId="89" xfId="0" applyFont="1" applyBorder="1" applyAlignment="1">
      <alignment horizontal="left" vertical="center"/>
    </xf>
    <xf numFmtId="49" fontId="31" fillId="0" borderId="98" xfId="0" applyNumberFormat="1" applyFont="1" applyBorder="1" applyAlignment="1">
      <alignment horizontal="right" vertical="center" shrinkToFit="1"/>
    </xf>
    <xf numFmtId="0" fontId="65" fillId="0" borderId="86" xfId="0" applyFont="1" applyBorder="1" applyAlignment="1">
      <alignment horizontal="left" vertical="center"/>
    </xf>
    <xf numFmtId="0" fontId="31" fillId="0" borderId="101" xfId="0" applyFont="1" applyBorder="1" applyAlignment="1">
      <alignment horizontal="right" vertical="center"/>
    </xf>
    <xf numFmtId="49" fontId="31" fillId="0" borderId="102" xfId="0" applyNumberFormat="1" applyFont="1" applyBorder="1" applyAlignment="1">
      <alignment horizontal="right" vertical="center" shrinkToFit="1"/>
    </xf>
    <xf numFmtId="49" fontId="31" fillId="0" borderId="101" xfId="0" applyNumberFormat="1" applyFont="1" applyBorder="1" applyAlignment="1">
      <alignment horizontal="right" vertical="center" shrinkToFit="1"/>
    </xf>
    <xf numFmtId="49" fontId="31" fillId="0" borderId="97" xfId="0" applyNumberFormat="1" applyFont="1" applyBorder="1" applyAlignment="1">
      <alignment horizontal="right" vertical="center" shrinkToFit="1"/>
    </xf>
    <xf numFmtId="0" fontId="31" fillId="0" borderId="85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1" fillId="0" borderId="97" xfId="0" applyFont="1" applyBorder="1" applyAlignment="1">
      <alignment horizontal="left" vertical="center" shrinkToFit="1"/>
    </xf>
    <xf numFmtId="0" fontId="31" fillId="0" borderId="87" xfId="0" applyFont="1" applyBorder="1" applyAlignment="1">
      <alignment horizontal="right" vertical="center"/>
    </xf>
    <xf numFmtId="0" fontId="31" fillId="0" borderId="86" xfId="0" applyFont="1" applyBorder="1" applyAlignment="1">
      <alignment horizontal="left" vertical="center"/>
    </xf>
    <xf numFmtId="0" fontId="31" fillId="0" borderId="91" xfId="0" applyFont="1" applyBorder="1" applyAlignment="1">
      <alignment horizontal="left" vertical="center"/>
    </xf>
    <xf numFmtId="0" fontId="31" fillId="0" borderId="86" xfId="0" applyFont="1" applyBorder="1" applyAlignment="1">
      <alignment horizontal="right" vertical="center"/>
    </xf>
    <xf numFmtId="0" fontId="31" fillId="0" borderId="103" xfId="0" applyFont="1" applyBorder="1" applyAlignment="1">
      <alignment horizontal="right" vertical="center"/>
    </xf>
    <xf numFmtId="0" fontId="31" fillId="0" borderId="100" xfId="0" applyFont="1" applyBorder="1" applyAlignment="1">
      <alignment horizontal="right" vertical="center"/>
    </xf>
    <xf numFmtId="49" fontId="31" fillId="0" borderId="104" xfId="0" applyNumberFormat="1" applyFont="1" applyBorder="1" applyAlignment="1">
      <alignment horizontal="right" vertical="center" shrinkToFit="1"/>
    </xf>
    <xf numFmtId="20" fontId="65" fillId="0" borderId="0" xfId="0" applyNumberFormat="1" applyFont="1" applyAlignment="1">
      <alignment horizontal="left" vertical="center" shrinkToFit="1"/>
    </xf>
    <xf numFmtId="0" fontId="9" fillId="0" borderId="0" xfId="0" applyFont="1" applyAlignment="1">
      <alignment vertical="center" textRotation="255"/>
    </xf>
    <xf numFmtId="0" fontId="9" fillId="0" borderId="0" xfId="0" applyFont="1" applyAlignment="1">
      <alignment horizontal="center" vertical="center" textRotation="255"/>
    </xf>
    <xf numFmtId="0" fontId="10" fillId="0" borderId="0" xfId="0" applyFont="1" applyAlignment="1">
      <alignment vertical="center" textRotation="255"/>
    </xf>
    <xf numFmtId="0" fontId="9" fillId="0" borderId="0" xfId="0" applyFont="1" applyAlignment="1">
      <alignment vertical="center" textRotation="255" shrinkToFit="1"/>
    </xf>
    <xf numFmtId="0" fontId="9" fillId="0" borderId="0" xfId="0" applyFont="1" applyAlignment="1">
      <alignment horizontal="left" vertical="center" textRotation="255"/>
    </xf>
    <xf numFmtId="0" fontId="10" fillId="0" borderId="15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9" fillId="0" borderId="13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shrinkToFit="1"/>
    </xf>
    <xf numFmtId="49" fontId="9" fillId="0" borderId="14" xfId="0" applyNumberFormat="1" applyFont="1" applyBorder="1" applyAlignment="1">
      <alignment horizontal="center" vertical="top" wrapText="1"/>
    </xf>
    <xf numFmtId="0" fontId="33" fillId="0" borderId="0" xfId="0" applyFont="1" applyAlignment="1">
      <alignment horizontal="center" vertical="center"/>
    </xf>
    <xf numFmtId="0" fontId="0" fillId="0" borderId="108" xfId="0" applyBorder="1">
      <alignment vertical="center"/>
    </xf>
    <xf numFmtId="0" fontId="0" fillId="0" borderId="110" xfId="0" applyBorder="1">
      <alignment vertical="center"/>
    </xf>
    <xf numFmtId="0" fontId="8" fillId="0" borderId="107" xfId="0" applyFont="1" applyBorder="1" applyAlignment="1">
      <alignment shrinkToFit="1"/>
    </xf>
    <xf numFmtId="0" fontId="8" fillId="0" borderId="108" xfId="0" applyFont="1" applyBorder="1" applyAlignment="1">
      <alignment horizontal="center" vertical="center" wrapText="1"/>
    </xf>
    <xf numFmtId="0" fontId="6" fillId="0" borderId="109" xfId="0" applyFont="1" applyBorder="1" applyAlignment="1">
      <alignment vertical="top" shrinkToFit="1"/>
    </xf>
    <xf numFmtId="0" fontId="0" fillId="0" borderId="112" xfId="0" applyBorder="1">
      <alignment vertical="center"/>
    </xf>
    <xf numFmtId="0" fontId="9" fillId="0" borderId="108" xfId="0" applyFont="1" applyBorder="1" applyAlignment="1">
      <alignment vertical="top"/>
    </xf>
    <xf numFmtId="0" fontId="10" fillId="0" borderId="110" xfId="0" applyFont="1" applyBorder="1" applyAlignment="1">
      <alignment shrinkToFit="1"/>
    </xf>
    <xf numFmtId="0" fontId="9" fillId="0" borderId="111" xfId="0" applyFont="1" applyBorder="1" applyAlignment="1">
      <alignment shrinkToFit="1"/>
    </xf>
    <xf numFmtId="0" fontId="7" fillId="0" borderId="7" xfId="0" applyFont="1" applyBorder="1" applyAlignment="1">
      <alignment vertical="top"/>
    </xf>
    <xf numFmtId="0" fontId="9" fillId="0" borderId="114" xfId="0" applyFont="1" applyBorder="1" applyAlignment="1">
      <alignment horizontal="center" vertical="top"/>
    </xf>
    <xf numFmtId="0" fontId="7" fillId="0" borderId="113" xfId="0" applyFont="1" applyBorder="1" applyAlignment="1">
      <alignment vertical="top"/>
    </xf>
    <xf numFmtId="0" fontId="9" fillId="0" borderId="108" xfId="0" applyFont="1" applyBorder="1" applyAlignment="1">
      <alignment horizontal="center" vertical="top"/>
    </xf>
    <xf numFmtId="0" fontId="7" fillId="0" borderId="110" xfId="0" applyFont="1" applyBorder="1" applyAlignment="1">
      <alignment vertical="top"/>
    </xf>
    <xf numFmtId="0" fontId="12" fillId="0" borderId="114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 wrapText="1"/>
    </xf>
    <xf numFmtId="0" fontId="6" fillId="0" borderId="111" xfId="0" applyFont="1" applyBorder="1" applyAlignment="1">
      <alignment horizontal="center" vertical="center" shrinkToFit="1"/>
    </xf>
    <xf numFmtId="0" fontId="8" fillId="0" borderId="109" xfId="0" applyFont="1" applyBorder="1" applyAlignment="1">
      <alignment horizontal="left" vertical="center" shrinkToFit="1"/>
    </xf>
    <xf numFmtId="0" fontId="9" fillId="0" borderId="108" xfId="0" applyFont="1" applyBorder="1" applyAlignment="1">
      <alignment vertical="top" shrinkToFit="1"/>
    </xf>
    <xf numFmtId="0" fontId="8" fillId="0" borderId="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top" shrinkToFit="1"/>
    </xf>
    <xf numFmtId="0" fontId="6" fillId="0" borderId="109" xfId="0" applyFont="1" applyBorder="1" applyAlignment="1">
      <alignment horizontal="center" shrinkToFit="1"/>
    </xf>
    <xf numFmtId="49" fontId="9" fillId="0" borderId="8" xfId="0" applyNumberFormat="1" applyFont="1" applyBorder="1" applyAlignment="1">
      <alignment horizontal="center" vertical="top" wrapText="1"/>
    </xf>
    <xf numFmtId="49" fontId="9" fillId="0" borderId="108" xfId="0" applyNumberFormat="1" applyFont="1" applyBorder="1" applyAlignment="1">
      <alignment horizontal="center" vertical="top" wrapText="1"/>
    </xf>
    <xf numFmtId="0" fontId="6" fillId="0" borderId="21" xfId="0" applyFont="1" applyBorder="1">
      <alignment vertical="center"/>
    </xf>
    <xf numFmtId="0" fontId="31" fillId="0" borderId="8" xfId="0" applyFont="1" applyBorder="1" applyAlignment="1">
      <alignment vertical="center" shrinkToFit="1"/>
    </xf>
    <xf numFmtId="0" fontId="31" fillId="0" borderId="114" xfId="0" applyFont="1" applyBorder="1" applyAlignment="1">
      <alignment horizontal="left" vertical="center"/>
    </xf>
    <xf numFmtId="0" fontId="31" fillId="0" borderId="111" xfId="0" applyFont="1" applyBorder="1" applyAlignment="1">
      <alignment horizontal="left" vertical="center"/>
    </xf>
    <xf numFmtId="0" fontId="31" fillId="0" borderId="117" xfId="0" applyFont="1" applyBorder="1" applyAlignment="1">
      <alignment horizontal="left" vertical="center"/>
    </xf>
    <xf numFmtId="0" fontId="31" fillId="0" borderId="116" xfId="0" applyFont="1" applyBorder="1" applyAlignment="1">
      <alignment horizontal="left" vertical="center"/>
    </xf>
    <xf numFmtId="0" fontId="31" fillId="0" borderId="118" xfId="0" applyFont="1" applyBorder="1" applyAlignment="1">
      <alignment horizontal="left" vertical="center"/>
    </xf>
    <xf numFmtId="0" fontId="31" fillId="0" borderId="115" xfId="0" applyFont="1" applyBorder="1" applyAlignment="1">
      <alignment horizontal="left" vertical="center"/>
    </xf>
    <xf numFmtId="0" fontId="0" fillId="0" borderId="114" xfId="0" applyBorder="1">
      <alignment vertical="center"/>
    </xf>
    <xf numFmtId="0" fontId="31" fillId="0" borderId="114" xfId="0" applyFont="1" applyBorder="1">
      <alignment vertical="center"/>
    </xf>
    <xf numFmtId="0" fontId="31" fillId="0" borderId="99" xfId="0" applyFont="1" applyBorder="1" applyAlignment="1">
      <alignment horizontal="center" vertical="center"/>
    </xf>
    <xf numFmtId="0" fontId="31" fillId="0" borderId="108" xfId="0" applyFont="1" applyBorder="1" applyAlignment="1">
      <alignment horizontal="right" vertical="center"/>
    </xf>
    <xf numFmtId="0" fontId="31" fillId="0" borderId="107" xfId="0" applyFont="1" applyBorder="1" applyAlignment="1">
      <alignment horizontal="right" vertical="center"/>
    </xf>
    <xf numFmtId="0" fontId="31" fillId="0" borderId="112" xfId="0" applyFont="1" applyBorder="1" applyAlignment="1">
      <alignment horizontal="right" vertical="center"/>
    </xf>
    <xf numFmtId="0" fontId="31" fillId="0" borderId="108" xfId="0" applyFont="1" applyBorder="1">
      <alignment vertical="center"/>
    </xf>
    <xf numFmtId="0" fontId="31" fillId="0" borderId="120" xfId="0" applyFont="1" applyBorder="1" applyAlignment="1">
      <alignment horizontal="right" vertical="center"/>
    </xf>
    <xf numFmtId="0" fontId="31" fillId="0" borderId="119" xfId="0" applyFont="1" applyBorder="1" applyAlignment="1">
      <alignment horizontal="right" vertical="center"/>
    </xf>
    <xf numFmtId="0" fontId="65" fillId="0" borderId="91" xfId="0" applyFont="1" applyBorder="1" applyAlignment="1">
      <alignment horizontal="left" vertical="center"/>
    </xf>
    <xf numFmtId="0" fontId="31" fillId="0" borderId="87" xfId="0" applyFont="1" applyBorder="1" applyAlignment="1">
      <alignment horizontal="left" vertical="center"/>
    </xf>
    <xf numFmtId="0" fontId="31" fillId="0" borderId="125" xfId="0" applyFont="1" applyBorder="1">
      <alignment vertical="center"/>
    </xf>
    <xf numFmtId="0" fontId="12" fillId="0" borderId="109" xfId="0" applyFont="1" applyBorder="1" applyAlignment="1">
      <alignment horizontal="center" vertical="center" wrapText="1"/>
    </xf>
    <xf numFmtId="0" fontId="12" fillId="0" borderId="117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/>
    </xf>
    <xf numFmtId="0" fontId="62" fillId="0" borderId="0" xfId="13" applyFont="1" applyAlignment="1">
      <alignment horizontal="center"/>
    </xf>
    <xf numFmtId="0" fontId="91" fillId="0" borderId="0" xfId="10" applyFont="1" applyAlignment="1">
      <alignment vertical="center"/>
    </xf>
    <xf numFmtId="0" fontId="91" fillId="0" borderId="0" xfId="10" applyFont="1" applyAlignment="1">
      <alignment horizontal="center" vertical="center"/>
    </xf>
    <xf numFmtId="0" fontId="87" fillId="0" borderId="0" xfId="10" applyFont="1" applyAlignment="1">
      <alignment vertical="center"/>
    </xf>
    <xf numFmtId="0" fontId="92" fillId="4" borderId="19" xfId="10" applyFont="1" applyFill="1" applyBorder="1" applyAlignment="1">
      <alignment vertical="center"/>
    </xf>
    <xf numFmtId="0" fontId="91" fillId="0" borderId="32" xfId="10" applyFont="1" applyBorder="1" applyAlignment="1">
      <alignment horizontal="center" vertical="center"/>
    </xf>
    <xf numFmtId="0" fontId="91" fillId="0" borderId="32" xfId="10" applyFont="1" applyBorder="1" applyAlignment="1">
      <alignment vertical="center"/>
    </xf>
    <xf numFmtId="0" fontId="92" fillId="4" borderId="21" xfId="10" applyFont="1" applyFill="1" applyBorder="1" applyAlignment="1">
      <alignment vertical="center"/>
    </xf>
    <xf numFmtId="0" fontId="91" fillId="0" borderId="31" xfId="10" applyFont="1" applyBorder="1" applyAlignment="1">
      <alignment horizontal="center" vertical="center"/>
    </xf>
    <xf numFmtId="0" fontId="91" fillId="0" borderId="31" xfId="10" applyFont="1" applyBorder="1" applyAlignment="1">
      <alignment vertical="center"/>
    </xf>
    <xf numFmtId="0" fontId="92" fillId="4" borderId="20" xfId="10" applyFont="1" applyFill="1" applyBorder="1" applyAlignment="1">
      <alignment vertical="center"/>
    </xf>
    <xf numFmtId="0" fontId="91" fillId="0" borderId="33" xfId="10" applyFont="1" applyBorder="1" applyAlignment="1">
      <alignment horizontal="center" vertical="center"/>
    </xf>
    <xf numFmtId="0" fontId="91" fillId="0" borderId="33" xfId="10" applyFont="1" applyBorder="1" applyAlignment="1">
      <alignment vertical="center"/>
    </xf>
    <xf numFmtId="0" fontId="93" fillId="0" borderId="27" xfId="13" applyFont="1" applyBorder="1" applyAlignment="1">
      <alignment horizontal="center" vertical="center" shrinkToFit="1"/>
    </xf>
    <xf numFmtId="0" fontId="94" fillId="0" borderId="32" xfId="10" applyFont="1" applyBorder="1" applyAlignment="1">
      <alignment vertical="center"/>
    </xf>
    <xf numFmtId="0" fontId="94" fillId="4" borderId="19" xfId="10" applyFont="1" applyFill="1" applyBorder="1" applyAlignment="1">
      <alignment vertical="center"/>
    </xf>
    <xf numFmtId="0" fontId="94" fillId="4" borderId="21" xfId="10" applyFont="1" applyFill="1" applyBorder="1" applyAlignment="1">
      <alignment vertical="center"/>
    </xf>
    <xf numFmtId="0" fontId="94" fillId="0" borderId="106" xfId="10" applyFont="1" applyBorder="1" applyAlignment="1">
      <alignment horizontal="center" vertical="center" textRotation="255"/>
    </xf>
    <xf numFmtId="0" fontId="94" fillId="0" borderId="29" xfId="10" applyFont="1" applyBorder="1" applyAlignment="1">
      <alignment horizontal="center" vertical="center"/>
    </xf>
    <xf numFmtId="0" fontId="94" fillId="0" borderId="15" xfId="10" applyFont="1" applyBorder="1" applyAlignment="1">
      <alignment horizontal="center" vertical="center" textRotation="255"/>
    </xf>
    <xf numFmtId="0" fontId="96" fillId="0" borderId="7" xfId="8" applyFont="1" applyBorder="1" applyAlignment="1">
      <alignment vertical="center" shrinkToFit="1"/>
    </xf>
    <xf numFmtId="0" fontId="97" fillId="0" borderId="7" xfId="8" applyFont="1" applyBorder="1" applyAlignment="1">
      <alignment vertical="center" shrinkToFit="1"/>
    </xf>
    <xf numFmtId="0" fontId="93" fillId="0" borderId="7" xfId="8" applyFont="1" applyBorder="1" applyAlignment="1">
      <alignment vertical="center" shrinkToFit="1"/>
    </xf>
    <xf numFmtId="0" fontId="93" fillId="0" borderId="7" xfId="8" applyFont="1" applyBorder="1" applyAlignment="1">
      <alignment shrinkToFit="1"/>
    </xf>
    <xf numFmtId="0" fontId="93" fillId="0" borderId="0" xfId="8" applyFont="1" applyAlignment="1">
      <alignment shrinkToFit="1"/>
    </xf>
    <xf numFmtId="0" fontId="93" fillId="0" borderId="13" xfId="8" applyFont="1" applyBorder="1" applyAlignment="1">
      <alignment shrinkToFit="1"/>
    </xf>
    <xf numFmtId="0" fontId="100" fillId="0" borderId="14" xfId="8" applyFont="1" applyBorder="1" applyAlignment="1">
      <alignment horizontal="distributed" vertical="center" shrinkToFit="1"/>
    </xf>
    <xf numFmtId="0" fontId="98" fillId="0" borderId="0" xfId="8" applyFont="1" applyAlignment="1">
      <alignment horizontal="distributed" vertical="center" shrinkToFit="1"/>
    </xf>
    <xf numFmtId="0" fontId="93" fillId="0" borderId="8" xfId="8" applyFont="1" applyBorder="1" applyAlignment="1">
      <alignment shrinkToFit="1"/>
    </xf>
    <xf numFmtId="0" fontId="100" fillId="0" borderId="6" xfId="8" applyFont="1" applyBorder="1" applyAlignment="1">
      <alignment horizontal="distributed" vertical="center" shrinkToFit="1"/>
    </xf>
    <xf numFmtId="0" fontId="93" fillId="0" borderId="0" xfId="8" applyFont="1" applyAlignment="1">
      <alignment horizontal="distributed" vertical="center" shrinkToFit="1"/>
    </xf>
    <xf numFmtId="0" fontId="93" fillId="0" borderId="0" xfId="8" applyFont="1" applyAlignment="1">
      <alignment horizontal="center" vertical="center" shrinkToFit="1"/>
    </xf>
    <xf numFmtId="0" fontId="103" fillId="0" borderId="0" xfId="8" applyFont="1" applyAlignment="1">
      <alignment horizontal="distributed" vertical="center" shrinkToFit="1"/>
    </xf>
    <xf numFmtId="0" fontId="105" fillId="0" borderId="1" xfId="8" applyFont="1" applyBorder="1" applyAlignment="1">
      <alignment horizontal="center" shrinkToFit="1"/>
    </xf>
    <xf numFmtId="0" fontId="105" fillId="0" borderId="7" xfId="8" applyFont="1" applyBorder="1" applyAlignment="1">
      <alignment horizontal="center" shrinkToFit="1"/>
    </xf>
    <xf numFmtId="0" fontId="105" fillId="0" borderId="1" xfId="8" applyFont="1" applyBorder="1" applyAlignment="1">
      <alignment shrinkToFit="1"/>
    </xf>
    <xf numFmtId="0" fontId="105" fillId="0" borderId="7" xfId="8" applyFont="1" applyBorder="1" applyAlignment="1">
      <alignment shrinkToFit="1"/>
    </xf>
    <xf numFmtId="0" fontId="105" fillId="0" borderId="0" xfId="8" applyFont="1" applyAlignment="1">
      <alignment horizontal="center" shrinkToFit="1"/>
    </xf>
    <xf numFmtId="0" fontId="93" fillId="0" borderId="0" xfId="8" applyFont="1" applyAlignment="1">
      <alignment vertical="center" shrinkToFit="1"/>
    </xf>
    <xf numFmtId="0" fontId="98" fillId="0" borderId="0" xfId="8" applyFont="1" applyAlignment="1">
      <alignment vertical="center" shrinkToFit="1"/>
    </xf>
    <xf numFmtId="0" fontId="93" fillId="0" borderId="0" xfId="8" applyFont="1" applyAlignment="1">
      <alignment horizontal="center" shrinkToFit="1"/>
    </xf>
    <xf numFmtId="0" fontId="101" fillId="0" borderId="0" xfId="8" applyFont="1" applyAlignment="1">
      <alignment vertical="center" shrinkToFit="1"/>
    </xf>
    <xf numFmtId="0" fontId="101" fillId="0" borderId="0" xfId="8" applyFont="1" applyAlignment="1">
      <alignment horizontal="center" vertical="center" shrinkToFit="1"/>
    </xf>
    <xf numFmtId="0" fontId="93" fillId="0" borderId="0" xfId="8" applyFont="1" applyAlignment="1">
      <alignment horizontal="right" shrinkToFit="1"/>
    </xf>
    <xf numFmtId="0" fontId="93" fillId="0" borderId="0" xfId="8" applyFont="1" applyAlignment="1">
      <alignment horizontal="right" vertical="center" shrinkToFit="1"/>
    </xf>
    <xf numFmtId="0" fontId="98" fillId="0" borderId="0" xfId="8" applyFont="1" applyAlignment="1">
      <alignment horizontal="left" vertical="center" shrinkToFit="1"/>
    </xf>
    <xf numFmtId="0" fontId="93" fillId="0" borderId="0" xfId="8" applyFont="1" applyAlignment="1">
      <alignment horizontal="left" shrinkToFit="1"/>
    </xf>
    <xf numFmtId="20" fontId="93" fillId="0" borderId="0" xfId="8" applyNumberFormat="1" applyFont="1" applyAlignment="1">
      <alignment vertical="center" shrinkToFit="1"/>
    </xf>
    <xf numFmtId="20" fontId="93" fillId="0" borderId="0" xfId="8" applyNumberFormat="1" applyFont="1" applyAlignment="1">
      <alignment horizontal="center" vertical="center" shrinkToFit="1"/>
    </xf>
    <xf numFmtId="20" fontId="101" fillId="0" borderId="0" xfId="8" applyNumberFormat="1" applyFont="1" applyAlignment="1">
      <alignment vertical="center" shrinkToFit="1"/>
    </xf>
    <xf numFmtId="20" fontId="101" fillId="0" borderId="0" xfId="8" applyNumberFormat="1" applyFont="1" applyAlignment="1">
      <alignment horizontal="center" vertical="center" shrinkToFit="1"/>
    </xf>
    <xf numFmtId="0" fontId="98" fillId="0" borderId="0" xfId="8" applyFont="1" applyAlignment="1">
      <alignment horizontal="right" vertical="center" shrinkToFit="1"/>
    </xf>
    <xf numFmtId="180" fontId="88" fillId="0" borderId="9" xfId="14" applyNumberFormat="1" applyFont="1" applyBorder="1" applyAlignment="1" applyProtection="1">
      <alignment horizontal="right" vertical="center" shrinkToFit="1"/>
      <protection locked="0"/>
    </xf>
    <xf numFmtId="0" fontId="93" fillId="0" borderId="7" xfId="14" applyFont="1" applyBorder="1" applyAlignment="1">
      <alignment horizontal="center" vertical="center" shrinkToFit="1"/>
    </xf>
    <xf numFmtId="180" fontId="88" fillId="0" borderId="6" xfId="14" applyNumberFormat="1" applyFont="1" applyBorder="1" applyAlignment="1" applyProtection="1">
      <alignment horizontal="left" vertical="center" shrinkToFit="1"/>
      <protection locked="0"/>
    </xf>
    <xf numFmtId="180" fontId="88" fillId="0" borderId="6" xfId="14" applyNumberFormat="1" applyFont="1" applyBorder="1" applyAlignment="1">
      <alignment horizontal="left" vertical="center" shrinkToFit="1"/>
    </xf>
    <xf numFmtId="180" fontId="88" fillId="0" borderId="9" xfId="14" applyNumberFormat="1" applyFont="1" applyBorder="1" applyAlignment="1">
      <alignment horizontal="right" vertical="center" shrinkToFit="1"/>
    </xf>
    <xf numFmtId="0" fontId="93" fillId="0" borderId="13" xfId="8" applyFont="1" applyBorder="1" applyAlignment="1">
      <alignment horizontal="center" vertical="center" shrinkToFit="1"/>
    </xf>
    <xf numFmtId="0" fontId="93" fillId="0" borderId="1" xfId="8" applyFont="1" applyBorder="1" applyAlignment="1">
      <alignment horizontal="center" vertical="center" shrinkToFit="1"/>
    </xf>
    <xf numFmtId="0" fontId="93" fillId="0" borderId="14" xfId="8" applyFont="1" applyBorder="1" applyAlignment="1">
      <alignment horizontal="center" vertical="center" shrinkToFit="1"/>
    </xf>
    <xf numFmtId="0" fontId="93" fillId="0" borderId="7" xfId="8" applyFont="1" applyBorder="1" applyAlignment="1">
      <alignment horizontal="center" vertical="center" shrinkToFit="1"/>
    </xf>
    <xf numFmtId="0" fontId="101" fillId="0" borderId="7" xfId="8" applyFont="1" applyBorder="1" applyAlignment="1">
      <alignment horizontal="center" vertical="center" shrinkToFit="1"/>
    </xf>
    <xf numFmtId="0" fontId="93" fillId="0" borderId="0" xfId="4" applyFont="1">
      <alignment vertical="center"/>
    </xf>
    <xf numFmtId="0" fontId="93" fillId="0" borderId="0" xfId="4" applyFont="1" applyAlignment="1">
      <alignment horizontal="center" vertical="center"/>
    </xf>
    <xf numFmtId="0" fontId="93" fillId="0" borderId="0" xfId="4" applyFont="1" applyAlignment="1">
      <alignment horizontal="center" vertical="center" shrinkToFit="1"/>
    </xf>
    <xf numFmtId="176" fontId="104" fillId="0" borderId="4" xfId="4" applyNumberFormat="1" applyFont="1" applyBorder="1" applyAlignment="1">
      <alignment horizontal="center" vertical="center"/>
    </xf>
    <xf numFmtId="0" fontId="104" fillId="0" borderId="3" xfId="4" applyFont="1" applyBorder="1" applyAlignment="1">
      <alignment horizontal="center" vertical="center"/>
    </xf>
    <xf numFmtId="0" fontId="104" fillId="0" borderId="3" xfId="4" applyFont="1" applyBorder="1" applyAlignment="1">
      <alignment horizontal="center" vertical="center" shrinkToFit="1"/>
    </xf>
    <xf numFmtId="176" fontId="101" fillId="2" borderId="3" xfId="4" applyNumberFormat="1" applyFont="1" applyFill="1" applyBorder="1" applyAlignment="1">
      <alignment horizontal="center" vertical="center"/>
    </xf>
    <xf numFmtId="49" fontId="101" fillId="2" borderId="3" xfId="4" applyNumberFormat="1" applyFont="1" applyFill="1" applyBorder="1" applyAlignment="1">
      <alignment horizontal="center" vertical="center"/>
    </xf>
    <xf numFmtId="0" fontId="101" fillId="0" borderId="3" xfId="4" applyFont="1" applyBorder="1" applyAlignment="1">
      <alignment horizontal="center" vertical="center" shrinkToFit="1"/>
    </xf>
    <xf numFmtId="0" fontId="101" fillId="0" borderId="3" xfId="4" applyFont="1" applyBorder="1" applyAlignment="1">
      <alignment horizontal="center" vertical="center"/>
    </xf>
    <xf numFmtId="0" fontId="101" fillId="0" borderId="3" xfId="4" applyFont="1" applyBorder="1" applyAlignment="1">
      <alignment horizontal="left" vertical="center" wrapText="1" shrinkToFit="1"/>
    </xf>
    <xf numFmtId="0" fontId="101" fillId="2" borderId="3" xfId="4" applyFont="1" applyFill="1" applyBorder="1" applyAlignment="1">
      <alignment horizontal="center" vertical="center"/>
    </xf>
    <xf numFmtId="0" fontId="101" fillId="2" borderId="3" xfId="4" applyFont="1" applyFill="1" applyBorder="1" applyAlignment="1">
      <alignment horizontal="center" vertical="center" shrinkToFit="1"/>
    </xf>
    <xf numFmtId="0" fontId="93" fillId="2" borderId="0" xfId="4" applyFont="1" applyFill="1">
      <alignment vertical="center"/>
    </xf>
    <xf numFmtId="0" fontId="101" fillId="0" borderId="3" xfId="4" applyFont="1" applyBorder="1" applyAlignment="1">
      <alignment horizontal="left" vertical="center" wrapText="1"/>
    </xf>
    <xf numFmtId="49" fontId="101" fillId="0" borderId="3" xfId="4" applyNumberFormat="1" applyFont="1" applyBorder="1" applyAlignment="1">
      <alignment horizontal="center" vertical="center"/>
    </xf>
    <xf numFmtId="56" fontId="101" fillId="0" borderId="3" xfId="4" applyNumberFormat="1" applyFont="1" applyBorder="1" applyAlignment="1">
      <alignment horizontal="center" vertical="center"/>
    </xf>
    <xf numFmtId="0" fontId="101" fillId="0" borderId="3" xfId="4" applyFont="1" applyBorder="1" applyAlignment="1">
      <alignment horizontal="center" vertical="center" wrapText="1" shrinkToFit="1"/>
    </xf>
    <xf numFmtId="176" fontId="93" fillId="0" borderId="0" xfId="4" applyNumberFormat="1" applyFont="1" applyAlignment="1">
      <alignment horizontal="right" vertical="center"/>
    </xf>
    <xf numFmtId="0" fontId="93" fillId="0" borderId="4" xfId="4" applyFont="1" applyBorder="1">
      <alignment vertical="center"/>
    </xf>
    <xf numFmtId="176" fontId="96" fillId="0" borderId="4" xfId="4" applyNumberFormat="1" applyFont="1" applyBorder="1" applyAlignment="1">
      <alignment horizontal="center" vertical="center"/>
    </xf>
    <xf numFmtId="0" fontId="96" fillId="0" borderId="3" xfId="4" applyFont="1" applyBorder="1" applyAlignment="1">
      <alignment horizontal="center" vertical="center"/>
    </xf>
    <xf numFmtId="0" fontId="96" fillId="0" borderId="3" xfId="4" applyFont="1" applyBorder="1" applyAlignment="1">
      <alignment horizontal="center" vertical="center" shrinkToFit="1"/>
    </xf>
    <xf numFmtId="0" fontId="98" fillId="0" borderId="3" xfId="4" applyFont="1" applyBorder="1" applyAlignment="1">
      <alignment horizontal="center" vertical="center"/>
    </xf>
    <xf numFmtId="0" fontId="98" fillId="0" borderId="3" xfId="4" applyFont="1" applyBorder="1" applyAlignment="1">
      <alignment horizontal="center" vertical="center" shrinkToFit="1"/>
    </xf>
    <xf numFmtId="20" fontId="101" fillId="2" borderId="3" xfId="4" applyNumberFormat="1" applyFont="1" applyFill="1" applyBorder="1" applyAlignment="1">
      <alignment horizontal="center" vertical="center"/>
    </xf>
    <xf numFmtId="0" fontId="93" fillId="0" borderId="3" xfId="4" applyFont="1" applyBorder="1" applyAlignment="1">
      <alignment horizontal="center" vertical="center"/>
    </xf>
    <xf numFmtId="0" fontId="93" fillId="0" borderId="3" xfId="4" applyFont="1" applyBorder="1" applyAlignment="1">
      <alignment horizontal="center" vertical="center" shrinkToFit="1"/>
    </xf>
    <xf numFmtId="176" fontId="101" fillId="2" borderId="3" xfId="4" applyNumberFormat="1" applyFont="1" applyFill="1" applyBorder="1" applyAlignment="1">
      <alignment horizontal="right" vertical="center"/>
    </xf>
    <xf numFmtId="0" fontId="101" fillId="0" borderId="3" xfId="4" applyFont="1" applyBorder="1" applyAlignment="1">
      <alignment horizontal="center" vertical="center" wrapText="1"/>
    </xf>
    <xf numFmtId="0" fontId="93" fillId="0" borderId="3" xfId="4" applyFont="1" applyBorder="1">
      <alignment vertical="center"/>
    </xf>
    <xf numFmtId="176" fontId="93" fillId="0" borderId="3" xfId="4" applyNumberFormat="1" applyFont="1" applyBorder="1" applyAlignment="1">
      <alignment horizontal="right" vertical="center"/>
    </xf>
    <xf numFmtId="0" fontId="101" fillId="0" borderId="0" xfId="4" applyFont="1" applyAlignment="1">
      <alignment horizontal="left" vertical="top" wrapText="1"/>
    </xf>
    <xf numFmtId="0" fontId="101" fillId="0" borderId="0" xfId="4" applyFont="1" applyAlignment="1">
      <alignment horizontal="left" vertical="top" shrinkToFit="1"/>
    </xf>
    <xf numFmtId="0" fontId="93" fillId="0" borderId="4" xfId="4" applyFont="1" applyBorder="1" applyAlignment="1">
      <alignment horizontal="center" vertical="center"/>
    </xf>
    <xf numFmtId="0" fontId="96" fillId="0" borderId="4" xfId="4" applyFont="1" applyBorder="1" applyAlignment="1">
      <alignment horizontal="center" vertical="center" shrinkToFit="1"/>
    </xf>
    <xf numFmtId="56" fontId="93" fillId="0" borderId="3" xfId="4" applyNumberFormat="1" applyFont="1" applyBorder="1">
      <alignment vertical="center"/>
    </xf>
    <xf numFmtId="176" fontId="101" fillId="0" borderId="0" xfId="4" applyNumberFormat="1" applyFont="1" applyAlignment="1">
      <alignment horizontal="right" vertical="center"/>
    </xf>
    <xf numFmtId="0" fontId="101" fillId="0" borderId="0" xfId="4" applyFont="1" applyAlignment="1">
      <alignment horizontal="center" vertical="center"/>
    </xf>
    <xf numFmtId="0" fontId="101" fillId="0" borderId="0" xfId="4" applyFont="1">
      <alignment vertical="center"/>
    </xf>
    <xf numFmtId="0" fontId="101" fillId="0" borderId="0" xfId="4" applyFont="1" applyAlignment="1">
      <alignment horizontal="center" vertical="center" shrinkToFit="1"/>
    </xf>
    <xf numFmtId="0" fontId="93" fillId="0" borderId="0" xfId="4" applyFont="1" applyAlignment="1">
      <alignment vertical="top" wrapText="1"/>
    </xf>
    <xf numFmtId="0" fontId="93" fillId="0" borderId="0" xfId="4" applyFont="1" applyAlignment="1">
      <alignment horizontal="left" vertical="center"/>
    </xf>
    <xf numFmtId="0" fontId="93" fillId="0" borderId="0" xfId="4" applyFont="1" applyAlignment="1">
      <alignment vertical="top" shrinkToFit="1"/>
    </xf>
    <xf numFmtId="0" fontId="93" fillId="0" borderId="0" xfId="0" applyFont="1">
      <alignment vertical="center"/>
    </xf>
    <xf numFmtId="0" fontId="93" fillId="0" borderId="0" xfId="0" applyFont="1" applyAlignment="1">
      <alignment horizontal="center" vertical="center"/>
    </xf>
    <xf numFmtId="0" fontId="93" fillId="0" borderId="7" xfId="0" applyFont="1" applyBorder="1" applyAlignment="1">
      <alignment horizontal="center" vertical="center"/>
    </xf>
    <xf numFmtId="0" fontId="101" fillId="0" borderId="5" xfId="8" applyFont="1" applyBorder="1" applyAlignment="1">
      <alignment horizontal="center" vertical="center" shrinkToFit="1"/>
    </xf>
    <xf numFmtId="0" fontId="101" fillId="0" borderId="0" xfId="8" applyFont="1" applyAlignment="1" applyProtection="1">
      <alignment horizontal="center" vertical="center" shrinkToFit="1"/>
      <protection locked="0"/>
    </xf>
    <xf numFmtId="180" fontId="93" fillId="0" borderId="0" xfId="8" applyNumberFormat="1" applyFont="1" applyAlignment="1">
      <alignment horizontal="center" vertical="center" shrinkToFit="1"/>
    </xf>
    <xf numFmtId="180" fontId="93" fillId="0" borderId="0" xfId="8" applyNumberFormat="1" applyFont="1" applyAlignment="1">
      <alignment horizontal="distributed" vertical="center" shrinkToFit="1"/>
    </xf>
    <xf numFmtId="0" fontId="98" fillId="0" borderId="0" xfId="8" applyFont="1" applyAlignment="1">
      <alignment horizontal="center" vertical="center" shrinkToFit="1"/>
    </xf>
    <xf numFmtId="0" fontId="93" fillId="14" borderId="13" xfId="8" applyFont="1" applyFill="1" applyBorder="1" applyAlignment="1">
      <alignment horizontal="center" vertical="center" shrinkToFit="1"/>
    </xf>
    <xf numFmtId="0" fontId="93" fillId="14" borderId="1" xfId="8" applyFont="1" applyFill="1" applyBorder="1" applyAlignment="1">
      <alignment horizontal="center" vertical="center" shrinkToFit="1"/>
    </xf>
    <xf numFmtId="0" fontId="93" fillId="14" borderId="14" xfId="8" applyFont="1" applyFill="1" applyBorder="1" applyAlignment="1">
      <alignment horizontal="center" vertical="center" shrinkToFit="1"/>
    </xf>
    <xf numFmtId="0" fontId="106" fillId="0" borderId="0" xfId="0" applyFont="1" applyAlignment="1">
      <alignment horizontal="center" vertical="center"/>
    </xf>
    <xf numFmtId="0" fontId="62" fillId="5" borderId="23" xfId="13" applyFont="1" applyFill="1" applyBorder="1" applyAlignment="1">
      <alignment horizontal="center" vertical="center" shrinkToFit="1"/>
    </xf>
    <xf numFmtId="0" fontId="62" fillId="0" borderId="26" xfId="13" applyFont="1" applyBorder="1" applyAlignment="1">
      <alignment horizontal="center" vertical="center" shrinkToFit="1"/>
    </xf>
    <xf numFmtId="0" fontId="62" fillId="0" borderId="23" xfId="13" applyFont="1" applyBorder="1" applyAlignment="1">
      <alignment horizontal="center" vertical="center" shrinkToFit="1"/>
    </xf>
    <xf numFmtId="0" fontId="31" fillId="0" borderId="19" xfId="13" applyFont="1" applyBorder="1" applyAlignment="1">
      <alignment horizontal="center" vertical="center" shrinkToFit="1"/>
    </xf>
    <xf numFmtId="0" fontId="31" fillId="0" borderId="21" xfId="13" applyFont="1" applyBorder="1" applyAlignment="1">
      <alignment horizontal="center" vertical="center" shrinkToFit="1"/>
    </xf>
    <xf numFmtId="0" fontId="31" fillId="0" borderId="20" xfId="13" applyFont="1" applyBorder="1" applyAlignment="1">
      <alignment horizontal="center" vertical="center" shrinkToFit="1"/>
    </xf>
    <xf numFmtId="0" fontId="31" fillId="0" borderId="0" xfId="13" applyFont="1" applyAlignment="1">
      <alignment horizontal="center" vertical="center" shrinkToFit="1"/>
    </xf>
    <xf numFmtId="0" fontId="88" fillId="10" borderId="19" xfId="0" applyFont="1" applyFill="1" applyBorder="1" applyAlignment="1">
      <alignment horizontal="center" vertical="center" shrinkToFit="1"/>
    </xf>
    <xf numFmtId="0" fontId="88" fillId="22" borderId="19" xfId="0" applyFont="1" applyFill="1" applyBorder="1" applyAlignment="1">
      <alignment horizontal="center" vertical="center" shrinkToFit="1"/>
    </xf>
    <xf numFmtId="0" fontId="90" fillId="21" borderId="19" xfId="0" applyFont="1" applyFill="1" applyBorder="1" applyAlignment="1">
      <alignment horizontal="center" vertical="center" shrinkToFit="1"/>
    </xf>
    <xf numFmtId="0" fontId="88" fillId="5" borderId="19" xfId="0" applyFont="1" applyFill="1" applyBorder="1" applyAlignment="1">
      <alignment horizontal="center" vertical="center" shrinkToFit="1"/>
    </xf>
    <xf numFmtId="0" fontId="90" fillId="10" borderId="21" xfId="0" applyFont="1" applyFill="1" applyBorder="1" applyAlignment="1">
      <alignment horizontal="center" vertical="center" shrinkToFit="1"/>
    </xf>
    <xf numFmtId="0" fontId="31" fillId="21" borderId="21" xfId="13" applyFont="1" applyFill="1" applyBorder="1" applyAlignment="1">
      <alignment horizontal="center" vertical="center" shrinkToFit="1"/>
    </xf>
    <xf numFmtId="0" fontId="88" fillId="10" borderId="21" xfId="0" applyFont="1" applyFill="1" applyBorder="1" applyAlignment="1">
      <alignment horizontal="center" vertical="center" shrinkToFit="1"/>
    </xf>
    <xf numFmtId="0" fontId="90" fillId="10" borderId="20" xfId="0" applyFont="1" applyFill="1" applyBorder="1" applyAlignment="1">
      <alignment horizontal="center" vertical="center" shrinkToFit="1"/>
    </xf>
    <xf numFmtId="0" fontId="88" fillId="10" borderId="20" xfId="0" applyFont="1" applyFill="1" applyBorder="1" applyAlignment="1">
      <alignment horizontal="center" vertical="center" shrinkToFit="1"/>
    </xf>
    <xf numFmtId="0" fontId="90" fillId="10" borderId="19" xfId="0" applyFont="1" applyFill="1" applyBorder="1" applyAlignment="1">
      <alignment horizontal="center" vertical="center" shrinkToFit="1"/>
    </xf>
    <xf numFmtId="0" fontId="88" fillId="19" borderId="19" xfId="0" applyFont="1" applyFill="1" applyBorder="1" applyAlignment="1">
      <alignment horizontal="center" vertical="center" shrinkToFit="1"/>
    </xf>
    <xf numFmtId="0" fontId="90" fillId="5" borderId="19" xfId="0" applyFont="1" applyFill="1" applyBorder="1" applyAlignment="1">
      <alignment horizontal="center" vertical="center" shrinkToFit="1"/>
    </xf>
    <xf numFmtId="0" fontId="88" fillId="7" borderId="19" xfId="0" applyFont="1" applyFill="1" applyBorder="1" applyAlignment="1">
      <alignment horizontal="center" vertical="center" shrinkToFit="1"/>
    </xf>
    <xf numFmtId="0" fontId="88" fillId="19" borderId="21" xfId="0" applyFont="1" applyFill="1" applyBorder="1" applyAlignment="1">
      <alignment horizontal="center" vertical="center" shrinkToFit="1"/>
    </xf>
    <xf numFmtId="0" fontId="88" fillId="22" borderId="21" xfId="0" applyFont="1" applyFill="1" applyBorder="1" applyAlignment="1">
      <alignment horizontal="center" vertical="center" shrinkToFit="1"/>
    </xf>
    <xf numFmtId="0" fontId="90" fillId="21" borderId="21" xfId="0" applyFont="1" applyFill="1" applyBorder="1" applyAlignment="1">
      <alignment horizontal="center" vertical="center" shrinkToFit="1"/>
    </xf>
    <xf numFmtId="0" fontId="88" fillId="5" borderId="21" xfId="0" applyFont="1" applyFill="1" applyBorder="1" applyAlignment="1">
      <alignment horizontal="center" vertical="center" shrinkToFit="1"/>
    </xf>
    <xf numFmtId="0" fontId="88" fillId="7" borderId="21" xfId="0" applyFont="1" applyFill="1" applyBorder="1" applyAlignment="1">
      <alignment horizontal="center" vertical="center" shrinkToFit="1"/>
    </xf>
    <xf numFmtId="0" fontId="88" fillId="21" borderId="21" xfId="0" applyFont="1" applyFill="1" applyBorder="1" applyAlignment="1">
      <alignment horizontal="center" vertical="center" shrinkToFit="1"/>
    </xf>
    <xf numFmtId="0" fontId="88" fillId="21" borderId="20" xfId="0" applyFont="1" applyFill="1" applyBorder="1" applyAlignment="1">
      <alignment horizontal="center" vertical="center" shrinkToFit="1"/>
    </xf>
    <xf numFmtId="0" fontId="107" fillId="0" borderId="0" xfId="13" applyFont="1" applyAlignment="1">
      <alignment horizontal="center" vertical="center"/>
    </xf>
    <xf numFmtId="0" fontId="62" fillId="0" borderId="3" xfId="13" applyFont="1" applyBorder="1" applyAlignment="1">
      <alignment horizontal="center" vertical="center"/>
    </xf>
    <xf numFmtId="0" fontId="62" fillId="12" borderId="3" xfId="13" applyFont="1" applyFill="1" applyBorder="1" applyAlignment="1">
      <alignment horizontal="center" vertical="center"/>
    </xf>
    <xf numFmtId="0" fontId="93" fillId="10" borderId="19" xfId="0" applyFont="1" applyFill="1" applyBorder="1" applyAlignment="1">
      <alignment horizontal="center" vertical="center" shrinkToFit="1"/>
    </xf>
    <xf numFmtId="0" fontId="93" fillId="21" borderId="27" xfId="13" applyFont="1" applyFill="1" applyBorder="1" applyAlignment="1">
      <alignment horizontal="center" vertical="center" shrinkToFit="1"/>
    </xf>
    <xf numFmtId="0" fontId="93" fillId="10" borderId="21" xfId="0" applyFont="1" applyFill="1" applyBorder="1" applyAlignment="1">
      <alignment horizontal="center" vertical="center" shrinkToFit="1"/>
    </xf>
    <xf numFmtId="0" fontId="91" fillId="0" borderId="0" xfId="10" applyFont="1" applyAlignment="1">
      <alignment horizontal="center" vertical="center" shrinkToFit="1"/>
    </xf>
    <xf numFmtId="0" fontId="94" fillId="0" borderId="19" xfId="10" applyFont="1" applyBorder="1" applyAlignment="1">
      <alignment horizontal="center" vertical="top" shrinkToFit="1"/>
    </xf>
    <xf numFmtId="0" fontId="94" fillId="0" borderId="21" xfId="10" applyFont="1" applyBorder="1" applyAlignment="1">
      <alignment horizontal="center" vertical="center" shrinkToFit="1"/>
    </xf>
    <xf numFmtId="0" fontId="94" fillId="0" borderId="20" xfId="10" applyFont="1" applyBorder="1" applyAlignment="1">
      <alignment horizontal="center" vertical="center" shrinkToFit="1"/>
    </xf>
    <xf numFmtId="0" fontId="93" fillId="0" borderId="19" xfId="0" applyFont="1" applyBorder="1" applyAlignment="1">
      <alignment horizontal="center" vertical="center" shrinkToFit="1"/>
    </xf>
    <xf numFmtId="0" fontId="93" fillId="0" borderId="21" xfId="0" applyFont="1" applyBorder="1" applyAlignment="1">
      <alignment horizontal="center" vertical="center" shrinkToFit="1"/>
    </xf>
    <xf numFmtId="0" fontId="108" fillId="21" borderId="21" xfId="0" applyFont="1" applyFill="1" applyBorder="1" applyAlignment="1">
      <alignment horizontal="center" vertical="center" shrinkToFit="1"/>
    </xf>
    <xf numFmtId="0" fontId="93" fillId="22" borderId="21" xfId="0" applyFont="1" applyFill="1" applyBorder="1" applyAlignment="1">
      <alignment horizontal="center" vertical="center" shrinkToFit="1"/>
    </xf>
    <xf numFmtId="0" fontId="93" fillId="5" borderId="20" xfId="0" applyFont="1" applyFill="1" applyBorder="1" applyAlignment="1">
      <alignment horizontal="center" vertical="center" shrinkToFit="1"/>
    </xf>
    <xf numFmtId="0" fontId="93" fillId="5" borderId="21" xfId="0" applyFont="1" applyFill="1" applyBorder="1" applyAlignment="1">
      <alignment horizontal="center" vertical="center" shrinkToFit="1"/>
    </xf>
    <xf numFmtId="0" fontId="91" fillId="0" borderId="31" xfId="10" applyFont="1" applyBorder="1" applyAlignment="1">
      <alignment horizontal="center" vertical="center" shrinkToFit="1"/>
    </xf>
    <xf numFmtId="0" fontId="91" fillId="0" borderId="33" xfId="10" applyFont="1" applyBorder="1" applyAlignment="1">
      <alignment horizontal="center" vertical="center" shrinkToFit="1"/>
    </xf>
    <xf numFmtId="0" fontId="94" fillId="0" borderId="15" xfId="10" applyFont="1" applyBorder="1" applyAlignment="1">
      <alignment horizontal="center" vertical="center" shrinkToFit="1"/>
    </xf>
    <xf numFmtId="0" fontId="94" fillId="4" borderId="15" xfId="10" applyFont="1" applyFill="1" applyBorder="1" applyAlignment="1">
      <alignment vertical="center"/>
    </xf>
    <xf numFmtId="0" fontId="94" fillId="4" borderId="20" xfId="10" applyFont="1" applyFill="1" applyBorder="1" applyAlignment="1">
      <alignment vertical="center"/>
    </xf>
    <xf numFmtId="0" fontId="93" fillId="4" borderId="19" xfId="10" applyFont="1" applyFill="1" applyBorder="1" applyAlignment="1">
      <alignment vertical="center"/>
    </xf>
    <xf numFmtId="0" fontId="93" fillId="4" borderId="21" xfId="10" applyFont="1" applyFill="1" applyBorder="1" applyAlignment="1">
      <alignment vertical="center"/>
    </xf>
    <xf numFmtId="0" fontId="91" fillId="0" borderId="21" xfId="10" applyFont="1" applyBorder="1" applyAlignment="1">
      <alignment horizontal="center" vertical="center" shrinkToFit="1"/>
    </xf>
    <xf numFmtId="0" fontId="91" fillId="0" borderId="20" xfId="10" applyFont="1" applyBorder="1" applyAlignment="1">
      <alignment horizontal="center" vertical="center" shrinkToFit="1"/>
    </xf>
    <xf numFmtId="0" fontId="93" fillId="4" borderId="20" xfId="10" applyFont="1" applyFill="1" applyBorder="1" applyAlignment="1">
      <alignment vertical="center"/>
    </xf>
    <xf numFmtId="0" fontId="91" fillId="0" borderId="25" xfId="10" applyFont="1" applyBorder="1" applyAlignment="1">
      <alignment horizontal="center" vertical="center"/>
    </xf>
    <xf numFmtId="0" fontId="91" fillId="0" borderId="27" xfId="10" applyFont="1" applyBorder="1" applyAlignment="1">
      <alignment horizontal="center" vertical="center"/>
    </xf>
    <xf numFmtId="0" fontId="91" fillId="0" borderId="26" xfId="10" applyFont="1" applyBorder="1" applyAlignment="1">
      <alignment horizontal="center" vertical="center"/>
    </xf>
    <xf numFmtId="0" fontId="94" fillId="0" borderId="25" xfId="10" applyFont="1" applyBorder="1" applyAlignment="1">
      <alignment horizontal="center" vertical="center"/>
    </xf>
    <xf numFmtId="0" fontId="94" fillId="0" borderId="27" xfId="10" applyFont="1" applyBorder="1" applyAlignment="1">
      <alignment horizontal="center" vertical="center"/>
    </xf>
    <xf numFmtId="0" fontId="94" fillId="0" borderId="31" xfId="10" applyFont="1" applyBorder="1" applyAlignment="1">
      <alignment vertical="center"/>
    </xf>
    <xf numFmtId="0" fontId="94" fillId="0" borderId="33" xfId="10" applyFont="1" applyBorder="1" applyAlignment="1">
      <alignment vertical="center"/>
    </xf>
    <xf numFmtId="0" fontId="94" fillId="0" borderId="11" xfId="10" applyFont="1" applyBorder="1" applyAlignment="1">
      <alignment horizontal="center" vertical="center"/>
    </xf>
    <xf numFmtId="0" fontId="91" fillId="0" borderId="10" xfId="10" applyFont="1" applyBorder="1" applyAlignment="1">
      <alignment vertical="center"/>
    </xf>
    <xf numFmtId="0" fontId="94" fillId="0" borderId="10" xfId="10" applyFont="1" applyBorder="1" applyAlignment="1">
      <alignment vertical="center"/>
    </xf>
    <xf numFmtId="0" fontId="87" fillId="0" borderId="0" xfId="10" applyFont="1" applyAlignment="1">
      <alignment horizontal="center" vertical="center" shrinkToFit="1"/>
    </xf>
    <xf numFmtId="0" fontId="87" fillId="0" borderId="19" xfId="10" applyFont="1" applyBorder="1" applyAlignment="1">
      <alignment horizontal="center" vertical="center" shrinkToFit="1"/>
    </xf>
    <xf numFmtId="0" fontId="87" fillId="0" borderId="21" xfId="10" applyFont="1" applyBorder="1" applyAlignment="1">
      <alignment horizontal="center" vertical="center" shrinkToFit="1"/>
    </xf>
    <xf numFmtId="0" fontId="87" fillId="0" borderId="20" xfId="10" applyFont="1" applyBorder="1" applyAlignment="1">
      <alignment horizontal="center" vertical="center" shrinkToFit="1"/>
    </xf>
    <xf numFmtId="0" fontId="109" fillId="0" borderId="21" xfId="10" applyFont="1" applyBorder="1" applyAlignment="1">
      <alignment horizontal="center" vertical="top" shrinkToFit="1"/>
    </xf>
    <xf numFmtId="0" fontId="109" fillId="0" borderId="20" xfId="10" applyFont="1" applyBorder="1" applyAlignment="1">
      <alignment horizontal="center" vertical="top" shrinkToFit="1"/>
    </xf>
    <xf numFmtId="0" fontId="109" fillId="0" borderId="19" xfId="10" applyFont="1" applyBorder="1" applyAlignment="1">
      <alignment horizontal="center" vertical="top" shrinkToFit="1"/>
    </xf>
    <xf numFmtId="0" fontId="110" fillId="0" borderId="21" xfId="10" applyFont="1" applyBorder="1" applyAlignment="1">
      <alignment horizontal="center" vertical="top" shrinkToFit="1"/>
    </xf>
    <xf numFmtId="0" fontId="87" fillId="0" borderId="3" xfId="10" applyFont="1" applyBorder="1" applyAlignment="1">
      <alignment horizontal="center" vertical="center" shrinkToFit="1"/>
    </xf>
    <xf numFmtId="0" fontId="109" fillId="0" borderId="19" xfId="10" applyFont="1" applyBorder="1" applyAlignment="1">
      <alignment horizontal="center" vertical="center" shrinkToFit="1"/>
    </xf>
    <xf numFmtId="0" fontId="109" fillId="0" borderId="21" xfId="10" applyFont="1" applyBorder="1" applyAlignment="1">
      <alignment horizontal="center" vertical="center" shrinkToFit="1"/>
    </xf>
    <xf numFmtId="0" fontId="109" fillId="0" borderId="20" xfId="10" applyFont="1" applyBorder="1" applyAlignment="1">
      <alignment horizontal="center" vertical="center" shrinkToFit="1"/>
    </xf>
    <xf numFmtId="0" fontId="110" fillId="0" borderId="21" xfId="10" applyFont="1" applyBorder="1" applyAlignment="1">
      <alignment horizontal="center" vertical="center" shrinkToFit="1"/>
    </xf>
    <xf numFmtId="0" fontId="111" fillId="0" borderId="3" xfId="10" applyFont="1" applyBorder="1" applyAlignment="1">
      <alignment horizontal="center" vertical="center" shrinkToFit="1"/>
    </xf>
    <xf numFmtId="0" fontId="93" fillId="0" borderId="3" xfId="8" applyFont="1" applyBorder="1" applyAlignment="1">
      <alignment horizontal="center" vertical="center" shrinkToFit="1"/>
    </xf>
    <xf numFmtId="0" fontId="101" fillId="0" borderId="13" xfId="8" applyFont="1" applyBorder="1" applyAlignment="1">
      <alignment horizontal="center" vertical="center" shrinkToFit="1"/>
    </xf>
    <xf numFmtId="0" fontId="101" fillId="0" borderId="1" xfId="8" applyFont="1" applyBorder="1" applyAlignment="1">
      <alignment horizontal="center" vertical="center" shrinkToFit="1"/>
    </xf>
    <xf numFmtId="0" fontId="101" fillId="0" borderId="14" xfId="8" applyFont="1" applyBorder="1" applyAlignment="1">
      <alignment horizontal="center" vertical="center" shrinkToFit="1"/>
    </xf>
    <xf numFmtId="0" fontId="93" fillId="0" borderId="15" xfId="8" applyFont="1" applyBorder="1" applyAlignment="1">
      <alignment vertical="center" shrinkToFit="1"/>
    </xf>
    <xf numFmtId="20" fontId="93" fillId="0" borderId="8" xfId="8" applyNumberFormat="1" applyFont="1" applyBorder="1" applyAlignment="1">
      <alignment horizontal="center" vertical="center" shrinkToFit="1"/>
    </xf>
    <xf numFmtId="20" fontId="93" fillId="0" borderId="5" xfId="8" applyNumberFormat="1" applyFont="1" applyBorder="1" applyAlignment="1">
      <alignment horizontal="center" vertical="center" shrinkToFit="1"/>
    </xf>
    <xf numFmtId="0" fontId="104" fillId="0" borderId="0" xfId="8" applyFont="1" applyAlignment="1">
      <alignment horizontal="center" vertical="center" shrinkToFit="1"/>
    </xf>
    <xf numFmtId="0" fontId="105" fillId="0" borderId="0" xfId="8" applyFont="1" applyAlignment="1">
      <alignment horizontal="right" vertical="center" shrinkToFit="1"/>
    </xf>
    <xf numFmtId="0" fontId="105" fillId="0" borderId="0" xfId="8" applyFont="1" applyAlignment="1">
      <alignment shrinkToFit="1"/>
    </xf>
    <xf numFmtId="0" fontId="105" fillId="0" borderId="0" xfId="8" applyFont="1" applyAlignment="1">
      <alignment vertical="center" shrinkToFit="1"/>
    </xf>
    <xf numFmtId="0" fontId="93" fillId="0" borderId="8" xfId="8" applyFont="1" applyBorder="1" applyAlignment="1">
      <alignment horizontal="center" vertical="center" shrinkToFit="1"/>
    </xf>
    <xf numFmtId="0" fontId="93" fillId="0" borderId="5" xfId="8" applyFont="1" applyBorder="1" applyAlignment="1">
      <alignment horizontal="center" vertical="center" shrinkToFit="1"/>
    </xf>
    <xf numFmtId="0" fontId="101" fillId="0" borderId="3" xfId="4" applyFont="1" applyBorder="1" applyAlignment="1">
      <alignment horizontal="left" vertical="center" shrinkToFit="1"/>
    </xf>
    <xf numFmtId="0" fontId="68" fillId="8" borderId="0" xfId="13" applyFont="1" applyFill="1" applyAlignment="1">
      <alignment horizontal="center" vertical="center"/>
    </xf>
    <xf numFmtId="0" fontId="62" fillId="0" borderId="1" xfId="13" applyFont="1" applyBorder="1" applyAlignment="1">
      <alignment horizontal="center" vertical="center" shrinkToFit="1"/>
    </xf>
    <xf numFmtId="0" fontId="62" fillId="0" borderId="0" xfId="13" applyFont="1" applyAlignment="1">
      <alignment horizontal="center" vertical="center" shrinkToFit="1"/>
    </xf>
    <xf numFmtId="0" fontId="62" fillId="0" borderId="7" xfId="13" applyFont="1" applyBorder="1" applyAlignment="1">
      <alignment horizontal="center" vertical="center" shrinkToFit="1"/>
    </xf>
    <xf numFmtId="0" fontId="62" fillId="12" borderId="126" xfId="13" applyFont="1" applyFill="1" applyBorder="1" applyAlignment="1">
      <alignment horizontal="center" vertical="center"/>
    </xf>
    <xf numFmtId="0" fontId="62" fillId="12" borderId="127" xfId="13" applyFont="1" applyFill="1" applyBorder="1" applyAlignment="1">
      <alignment horizontal="center" vertical="center"/>
    </xf>
    <xf numFmtId="0" fontId="62" fillId="0" borderId="126" xfId="13" applyFont="1" applyBorder="1" applyAlignment="1">
      <alignment horizontal="center" vertical="center"/>
    </xf>
    <xf numFmtId="0" fontId="62" fillId="0" borderId="127" xfId="13" applyFont="1" applyBorder="1" applyAlignment="1">
      <alignment horizontal="center" vertical="center"/>
    </xf>
    <xf numFmtId="0" fontId="62" fillId="0" borderId="128" xfId="13" applyFont="1" applyBorder="1" applyAlignment="1">
      <alignment horizontal="center" vertical="center"/>
    </xf>
    <xf numFmtId="0" fontId="62" fillId="12" borderId="128" xfId="13" applyFont="1" applyFill="1" applyBorder="1" applyAlignment="1">
      <alignment horizontal="center" vertical="center"/>
    </xf>
    <xf numFmtId="0" fontId="92" fillId="0" borderId="19" xfId="10" applyFont="1" applyBorder="1" applyAlignment="1">
      <alignment horizontal="center" vertical="center" textRotation="255"/>
    </xf>
    <xf numFmtId="0" fontId="92" fillId="0" borderId="21" xfId="10" applyFont="1" applyBorder="1" applyAlignment="1">
      <alignment horizontal="center" vertical="center" textRotation="255"/>
    </xf>
    <xf numFmtId="0" fontId="92" fillId="0" borderId="20" xfId="10" applyFont="1" applyBorder="1" applyAlignment="1">
      <alignment horizontal="center" vertical="center" textRotation="255"/>
    </xf>
    <xf numFmtId="0" fontId="67" fillId="0" borderId="11" xfId="10" applyFont="1" applyBorder="1" applyAlignment="1">
      <alignment horizontal="center" vertical="center" shrinkToFit="1"/>
    </xf>
    <xf numFmtId="0" fontId="67" fillId="0" borderId="12" xfId="10" applyFont="1" applyBorder="1" applyAlignment="1">
      <alignment horizontal="center" vertical="center" shrinkToFit="1"/>
    </xf>
    <xf numFmtId="183" fontId="62" fillId="0" borderId="11" xfId="10" applyNumberFormat="1" applyFont="1" applyBorder="1" applyAlignment="1">
      <alignment horizontal="center" vertical="center" shrinkToFit="1"/>
    </xf>
    <xf numFmtId="183" fontId="62" fillId="0" borderId="10" xfId="10" applyNumberFormat="1" applyFont="1" applyBorder="1" applyAlignment="1">
      <alignment horizontal="center" vertical="center" shrinkToFit="1"/>
    </xf>
    <xf numFmtId="183" fontId="62" fillId="0" borderId="12" xfId="10" applyNumberFormat="1" applyFont="1" applyBorder="1" applyAlignment="1">
      <alignment horizontal="center" vertical="center" shrinkToFit="1"/>
    </xf>
    <xf numFmtId="0" fontId="31" fillId="0" borderId="11" xfId="10" applyFont="1" applyBorder="1" applyAlignment="1">
      <alignment horizontal="center" vertical="center"/>
    </xf>
    <xf numFmtId="0" fontId="31" fillId="0" borderId="10" xfId="10" applyFont="1" applyBorder="1" applyAlignment="1">
      <alignment horizontal="center" vertical="center"/>
    </xf>
    <xf numFmtId="0" fontId="31" fillId="0" borderId="12" xfId="10" applyFont="1" applyBorder="1" applyAlignment="1">
      <alignment horizontal="center" vertical="center"/>
    </xf>
    <xf numFmtId="0" fontId="65" fillId="0" borderId="11" xfId="10" applyFont="1" applyBorder="1" applyAlignment="1">
      <alignment horizontal="center" vertical="center"/>
    </xf>
    <xf numFmtId="0" fontId="65" fillId="0" borderId="10" xfId="10" applyFont="1" applyBorder="1" applyAlignment="1">
      <alignment horizontal="center" vertical="center"/>
    </xf>
    <xf numFmtId="0" fontId="65" fillId="0" borderId="12" xfId="10" applyFont="1" applyBorder="1" applyAlignment="1">
      <alignment horizontal="center" vertical="center"/>
    </xf>
    <xf numFmtId="0" fontId="62" fillId="0" borderId="7" xfId="10" applyFont="1" applyBorder="1" applyAlignment="1">
      <alignment horizontal="left" vertical="center"/>
    </xf>
    <xf numFmtId="0" fontId="92" fillId="0" borderId="2" xfId="10" applyFont="1" applyBorder="1" applyAlignment="1">
      <alignment horizontal="center" vertical="center" textRotation="255"/>
    </xf>
    <xf numFmtId="0" fontId="92" fillId="0" borderId="15" xfId="10" applyFont="1" applyBorder="1" applyAlignment="1">
      <alignment horizontal="center" vertical="center" textRotation="255"/>
    </xf>
    <xf numFmtId="0" fontId="92" fillId="0" borderId="4" xfId="10" applyFont="1" applyBorder="1" applyAlignment="1">
      <alignment horizontal="center" vertical="center" textRotation="255"/>
    </xf>
    <xf numFmtId="0" fontId="94" fillId="0" borderId="2" xfId="10" applyFont="1" applyBorder="1" applyAlignment="1">
      <alignment horizontal="center" vertical="center" textRotation="255"/>
    </xf>
    <xf numFmtId="0" fontId="94" fillId="0" borderId="15" xfId="10" applyFont="1" applyBorder="1" applyAlignment="1">
      <alignment horizontal="center" vertical="center" textRotation="255"/>
    </xf>
    <xf numFmtId="0" fontId="94" fillId="0" borderId="105" xfId="10" applyFont="1" applyBorder="1" applyAlignment="1">
      <alignment horizontal="center" vertical="center" textRotation="255"/>
    </xf>
    <xf numFmtId="0" fontId="91" fillId="0" borderId="2" xfId="10" applyFont="1" applyBorder="1" applyAlignment="1">
      <alignment horizontal="center" vertical="center" textRotation="255" wrapText="1"/>
    </xf>
    <xf numFmtId="0" fontId="91" fillId="0" borderId="15" xfId="10" applyFont="1" applyBorder="1" applyAlignment="1">
      <alignment horizontal="center" vertical="center" textRotation="255" wrapText="1"/>
    </xf>
    <xf numFmtId="0" fontId="91" fillId="0" borderId="4" xfId="10" applyFont="1" applyBorder="1" applyAlignment="1">
      <alignment horizontal="center" vertical="center" textRotation="255" wrapText="1"/>
    </xf>
    <xf numFmtId="0" fontId="94" fillId="0" borderId="19" xfId="10" applyFont="1" applyBorder="1" applyAlignment="1">
      <alignment horizontal="center" vertical="center" textRotation="255"/>
    </xf>
    <xf numFmtId="0" fontId="94" fillId="0" borderId="21" xfId="10" applyFont="1" applyBorder="1" applyAlignment="1">
      <alignment horizontal="center" vertical="center" textRotation="255"/>
    </xf>
    <xf numFmtId="0" fontId="94" fillId="0" borderId="20" xfId="10" applyFont="1" applyBorder="1" applyAlignment="1">
      <alignment horizontal="center" vertical="center" textRotation="255"/>
    </xf>
    <xf numFmtId="0" fontId="91" fillId="0" borderId="19" xfId="10" applyFont="1" applyBorder="1" applyAlignment="1">
      <alignment vertical="center" textRotation="255" wrapText="1"/>
    </xf>
    <xf numFmtId="0" fontId="91" fillId="0" borderId="21" xfId="10" applyFont="1" applyBorder="1" applyAlignment="1">
      <alignment vertical="center" textRotation="255" wrapText="1"/>
    </xf>
    <xf numFmtId="0" fontId="91" fillId="0" borderId="20" xfId="10" applyFont="1" applyBorder="1" applyAlignment="1">
      <alignment vertical="center" textRotation="255" wrapText="1"/>
    </xf>
    <xf numFmtId="183" fontId="62" fillId="0" borderId="11" xfId="10" applyNumberFormat="1" applyFont="1" applyBorder="1" applyAlignment="1">
      <alignment horizontal="center" vertical="center"/>
    </xf>
    <xf numFmtId="183" fontId="62" fillId="0" borderId="10" xfId="10" applyNumberFormat="1" applyFont="1" applyBorder="1" applyAlignment="1">
      <alignment horizontal="center" vertical="center"/>
    </xf>
    <xf numFmtId="183" fontId="62" fillId="0" borderId="12" xfId="10" applyNumberFormat="1" applyFont="1" applyBorder="1" applyAlignment="1">
      <alignment horizontal="center" vertical="center"/>
    </xf>
    <xf numFmtId="0" fontId="31" fillId="0" borderId="0" xfId="12" applyFont="1">
      <alignment vertical="center"/>
    </xf>
    <xf numFmtId="179" fontId="62" fillId="0" borderId="0" xfId="10" applyNumberFormat="1" applyFont="1" applyAlignment="1">
      <alignment horizontal="center" vertical="center"/>
    </xf>
    <xf numFmtId="0" fontId="31" fillId="0" borderId="0" xfId="12" applyFont="1" applyAlignment="1">
      <alignment horizontal="center" vertical="center"/>
    </xf>
    <xf numFmtId="0" fontId="31" fillId="0" borderId="0" xfId="10" applyFont="1" applyAlignment="1">
      <alignment vertical="center"/>
    </xf>
    <xf numFmtId="0" fontId="95" fillId="0" borderId="0" xfId="4" applyFont="1" applyAlignment="1">
      <alignment horizontal="center" vertical="center" wrapText="1"/>
    </xf>
    <xf numFmtId="0" fontId="104" fillId="0" borderId="0" xfId="4" applyFont="1" applyAlignment="1">
      <alignment horizontal="left" vertical="center" wrapText="1"/>
    </xf>
    <xf numFmtId="0" fontId="104" fillId="7" borderId="40" xfId="4" applyFont="1" applyFill="1" applyBorder="1" applyAlignment="1">
      <alignment horizontal="center" vertical="center"/>
    </xf>
    <xf numFmtId="0" fontId="104" fillId="7" borderId="41" xfId="4" applyFont="1" applyFill="1" applyBorder="1" applyAlignment="1">
      <alignment horizontal="center" vertical="center"/>
    </xf>
    <xf numFmtId="0" fontId="104" fillId="7" borderId="42" xfId="4" applyFont="1" applyFill="1" applyBorder="1" applyAlignment="1">
      <alignment horizontal="center" vertical="center"/>
    </xf>
    <xf numFmtId="0" fontId="96" fillId="17" borderId="43" xfId="4" applyFont="1" applyFill="1" applyBorder="1" applyAlignment="1">
      <alignment horizontal="center" vertical="center"/>
    </xf>
    <xf numFmtId="0" fontId="96" fillId="17" borderId="44" xfId="4" applyFont="1" applyFill="1" applyBorder="1" applyAlignment="1">
      <alignment horizontal="center" vertical="center"/>
    </xf>
    <xf numFmtId="0" fontId="96" fillId="17" borderId="45" xfId="4" applyFont="1" applyFill="1" applyBorder="1" applyAlignment="1">
      <alignment horizontal="center" vertical="center"/>
    </xf>
    <xf numFmtId="0" fontId="104" fillId="18" borderId="46" xfId="4" applyFont="1" applyFill="1" applyBorder="1" applyAlignment="1">
      <alignment horizontal="center" vertical="center"/>
    </xf>
    <xf numFmtId="0" fontId="104" fillId="18" borderId="47" xfId="4" applyFont="1" applyFill="1" applyBorder="1" applyAlignment="1">
      <alignment horizontal="center" vertical="center"/>
    </xf>
    <xf numFmtId="0" fontId="104" fillId="18" borderId="48" xfId="4" applyFont="1" applyFill="1" applyBorder="1" applyAlignment="1">
      <alignment horizontal="center" vertical="center"/>
    </xf>
    <xf numFmtId="0" fontId="93" fillId="0" borderId="3" xfId="8" applyFont="1" applyBorder="1" applyAlignment="1">
      <alignment horizontal="center" vertical="center" shrinkToFit="1"/>
    </xf>
    <xf numFmtId="0" fontId="93" fillId="0" borderId="13" xfId="8" applyFont="1" applyBorder="1" applyAlignment="1">
      <alignment horizontal="center" vertical="center" shrinkToFit="1"/>
    </xf>
    <xf numFmtId="0" fontId="93" fillId="0" borderId="1" xfId="8" applyFont="1" applyBorder="1" applyAlignment="1">
      <alignment horizontal="center" vertical="center" shrinkToFit="1"/>
    </xf>
    <xf numFmtId="0" fontId="93" fillId="0" borderId="14" xfId="8" applyFont="1" applyBorder="1" applyAlignment="1">
      <alignment horizontal="center" vertical="center" shrinkToFit="1"/>
    </xf>
    <xf numFmtId="0" fontId="93" fillId="0" borderId="9" xfId="8" applyFont="1" applyBorder="1" applyAlignment="1">
      <alignment horizontal="center" vertical="center" shrinkToFit="1"/>
    </xf>
    <xf numFmtId="0" fontId="93" fillId="0" borderId="7" xfId="8" applyFont="1" applyBorder="1" applyAlignment="1">
      <alignment horizontal="center" vertical="center" shrinkToFit="1"/>
    </xf>
    <xf numFmtId="0" fontId="93" fillId="0" borderId="6" xfId="8" applyFont="1" applyBorder="1" applyAlignment="1">
      <alignment horizontal="center" vertical="center" shrinkToFit="1"/>
    </xf>
    <xf numFmtId="0" fontId="93" fillId="0" borderId="2" xfId="8" applyFont="1" applyBorder="1" applyAlignment="1">
      <alignment vertical="center" shrinkToFit="1"/>
    </xf>
    <xf numFmtId="0" fontId="93" fillId="0" borderId="4" xfId="8" applyFont="1" applyBorder="1" applyAlignment="1">
      <alignment vertical="center" shrinkToFit="1"/>
    </xf>
    <xf numFmtId="20" fontId="93" fillId="0" borderId="13" xfId="8" applyNumberFormat="1" applyFont="1" applyBorder="1" applyAlignment="1">
      <alignment horizontal="center" vertical="center" shrinkToFit="1"/>
    </xf>
    <xf numFmtId="20" fontId="93" fillId="0" borderId="14" xfId="8" applyNumberFormat="1" applyFont="1" applyBorder="1" applyAlignment="1">
      <alignment horizontal="center" vertical="center" shrinkToFit="1"/>
    </xf>
    <xf numFmtId="20" fontId="93" fillId="0" borderId="9" xfId="8" applyNumberFormat="1" applyFont="1" applyBorder="1" applyAlignment="1">
      <alignment horizontal="center" vertical="center" shrinkToFit="1"/>
    </xf>
    <xf numFmtId="20" fontId="93" fillId="0" borderId="6" xfId="8" applyNumberFormat="1" applyFont="1" applyBorder="1" applyAlignment="1">
      <alignment horizontal="center" vertical="center" shrinkToFit="1"/>
    </xf>
    <xf numFmtId="0" fontId="101" fillId="0" borderId="4" xfId="8" applyFont="1" applyBorder="1" applyAlignment="1">
      <alignment horizontal="center" vertical="center" shrinkToFit="1"/>
    </xf>
    <xf numFmtId="0" fontId="101" fillId="0" borderId="3" xfId="8" applyFont="1" applyBorder="1" applyAlignment="1">
      <alignment horizontal="center" vertical="center" shrinkToFit="1"/>
    </xf>
    <xf numFmtId="0" fontId="104" fillId="0" borderId="13" xfId="8" applyFont="1" applyBorder="1" applyAlignment="1">
      <alignment horizontal="center" vertical="center" shrinkToFit="1"/>
    </xf>
    <xf numFmtId="0" fontId="104" fillId="0" borderId="1" xfId="8" applyFont="1" applyBorder="1" applyAlignment="1">
      <alignment horizontal="center" vertical="center" shrinkToFit="1"/>
    </xf>
    <xf numFmtId="0" fontId="104" fillId="0" borderId="9" xfId="8" applyFont="1" applyBorder="1" applyAlignment="1">
      <alignment horizontal="center" vertical="center" shrinkToFit="1"/>
    </xf>
    <xf numFmtId="0" fontId="104" fillId="0" borderId="7" xfId="8" applyFont="1" applyBorder="1" applyAlignment="1">
      <alignment horizontal="center" vertical="center" shrinkToFit="1"/>
    </xf>
    <xf numFmtId="0" fontId="105" fillId="0" borderId="1" xfId="8" applyFont="1" applyBorder="1" applyAlignment="1">
      <alignment horizontal="right" vertical="center" shrinkToFit="1"/>
    </xf>
    <xf numFmtId="0" fontId="105" fillId="0" borderId="7" xfId="8" applyFont="1" applyBorder="1" applyAlignment="1">
      <alignment horizontal="right" vertical="center" shrinkToFit="1"/>
    </xf>
    <xf numFmtId="0" fontId="105" fillId="0" borderId="1" xfId="8" applyFont="1" applyBorder="1" applyAlignment="1">
      <alignment vertical="center" shrinkToFit="1"/>
    </xf>
    <xf numFmtId="0" fontId="105" fillId="0" borderId="7" xfId="8" applyFont="1" applyBorder="1" applyAlignment="1">
      <alignment vertical="center" shrinkToFit="1"/>
    </xf>
    <xf numFmtId="0" fontId="104" fillId="0" borderId="14" xfId="8" applyFont="1" applyBorder="1" applyAlignment="1">
      <alignment horizontal="center" vertical="center" shrinkToFit="1"/>
    </xf>
    <xf numFmtId="0" fontId="104" fillId="0" borderId="6" xfId="8" applyFont="1" applyBorder="1" applyAlignment="1">
      <alignment horizontal="center" vertical="center" shrinkToFit="1"/>
    </xf>
    <xf numFmtId="0" fontId="101" fillId="0" borderId="13" xfId="8" applyFont="1" applyBorder="1" applyAlignment="1">
      <alignment horizontal="center" vertical="center" shrinkToFit="1"/>
    </xf>
    <xf numFmtId="0" fontId="101" fillId="0" borderId="1" xfId="8" applyFont="1" applyBorder="1" applyAlignment="1">
      <alignment horizontal="center" vertical="center" shrinkToFit="1"/>
    </xf>
    <xf numFmtId="0" fontId="101" fillId="0" borderId="14" xfId="8" applyFont="1" applyBorder="1" applyAlignment="1">
      <alignment horizontal="center" vertical="center" shrinkToFit="1"/>
    </xf>
    <xf numFmtId="0" fontId="101" fillId="0" borderId="9" xfId="8" applyFont="1" applyBorder="1" applyAlignment="1">
      <alignment horizontal="center" vertical="center" shrinkToFit="1"/>
    </xf>
    <xf numFmtId="0" fontId="101" fillId="0" borderId="7" xfId="8" applyFont="1" applyBorder="1" applyAlignment="1">
      <alignment horizontal="center" vertical="center" shrinkToFit="1"/>
    </xf>
    <xf numFmtId="0" fontId="101" fillId="0" borderId="6" xfId="8" applyFont="1" applyBorder="1" applyAlignment="1">
      <alignment horizontal="center" vertical="center" shrinkToFit="1"/>
    </xf>
    <xf numFmtId="0" fontId="105" fillId="0" borderId="1" xfId="8" applyFont="1" applyBorder="1" applyAlignment="1">
      <alignment horizontal="center" vertical="center" shrinkToFit="1"/>
    </xf>
    <xf numFmtId="0" fontId="105" fillId="0" borderId="7" xfId="8" applyFont="1" applyBorder="1" applyAlignment="1">
      <alignment horizontal="center" vertical="center" shrinkToFit="1"/>
    </xf>
    <xf numFmtId="49" fontId="101" fillId="0" borderId="13" xfId="8" applyNumberFormat="1" applyFont="1" applyBorder="1" applyAlignment="1">
      <alignment horizontal="center" vertical="center" shrinkToFit="1"/>
    </xf>
    <xf numFmtId="49" fontId="101" fillId="0" borderId="1" xfId="8" applyNumberFormat="1" applyFont="1" applyBorder="1" applyAlignment="1">
      <alignment horizontal="center" vertical="center" shrinkToFit="1"/>
    </xf>
    <xf numFmtId="49" fontId="101" fillId="0" borderId="14" xfId="8" applyNumberFormat="1" applyFont="1" applyBorder="1" applyAlignment="1">
      <alignment horizontal="center" vertical="center" shrinkToFit="1"/>
    </xf>
    <xf numFmtId="49" fontId="101" fillId="0" borderId="9" xfId="8" applyNumberFormat="1" applyFont="1" applyBorder="1" applyAlignment="1">
      <alignment horizontal="center" vertical="center" shrinkToFit="1"/>
    </xf>
    <xf numFmtId="49" fontId="101" fillId="0" borderId="7" xfId="8" applyNumberFormat="1" applyFont="1" applyBorder="1" applyAlignment="1">
      <alignment horizontal="center" vertical="center" shrinkToFit="1"/>
    </xf>
    <xf numFmtId="49" fontId="101" fillId="0" borderId="6" xfId="8" applyNumberFormat="1" applyFont="1" applyBorder="1" applyAlignment="1">
      <alignment horizontal="center" vertical="center" shrinkToFit="1"/>
    </xf>
    <xf numFmtId="0" fontId="93" fillId="0" borderId="3" xfId="8" applyFont="1" applyBorder="1" applyAlignment="1">
      <alignment shrinkToFit="1"/>
    </xf>
    <xf numFmtId="0" fontId="93" fillId="0" borderId="2" xfId="8" applyFont="1" applyBorder="1" applyAlignment="1">
      <alignment shrinkToFit="1"/>
    </xf>
    <xf numFmtId="0" fontId="93" fillId="0" borderId="4" xfId="8" applyFont="1" applyBorder="1" applyAlignment="1">
      <alignment shrinkToFit="1"/>
    </xf>
    <xf numFmtId="56" fontId="93" fillId="0" borderId="13" xfId="8" applyNumberFormat="1" applyFont="1" applyBorder="1" applyAlignment="1">
      <alignment horizontal="center" vertical="center" shrinkToFit="1"/>
    </xf>
    <xf numFmtId="56" fontId="93" fillId="0" borderId="14" xfId="8" applyNumberFormat="1" applyFont="1" applyBorder="1" applyAlignment="1">
      <alignment horizontal="center" vertical="center" shrinkToFit="1"/>
    </xf>
    <xf numFmtId="56" fontId="93" fillId="0" borderId="9" xfId="8" applyNumberFormat="1" applyFont="1" applyBorder="1" applyAlignment="1">
      <alignment horizontal="center" vertical="center" shrinkToFit="1"/>
    </xf>
    <xf numFmtId="56" fontId="93" fillId="0" borderId="6" xfId="8" applyNumberFormat="1" applyFont="1" applyBorder="1" applyAlignment="1">
      <alignment horizontal="center" vertical="center" shrinkToFit="1"/>
    </xf>
    <xf numFmtId="0" fontId="93" fillId="0" borderId="7" xfId="8" applyFont="1" applyBorder="1" applyAlignment="1">
      <alignment horizontal="center" shrinkToFit="1"/>
    </xf>
    <xf numFmtId="0" fontId="93" fillId="0" borderId="13" xfId="14" applyFont="1" applyBorder="1" applyAlignment="1">
      <alignment horizontal="center" vertical="center" wrapText="1"/>
    </xf>
    <xf numFmtId="0" fontId="93" fillId="0" borderId="1" xfId="14" applyFont="1" applyBorder="1" applyAlignment="1">
      <alignment horizontal="center" vertical="center" wrapText="1"/>
    </xf>
    <xf numFmtId="0" fontId="93" fillId="0" borderId="14" xfId="14" applyFont="1" applyBorder="1" applyAlignment="1">
      <alignment horizontal="center" vertical="center" wrapText="1"/>
    </xf>
    <xf numFmtId="0" fontId="93" fillId="0" borderId="34" xfId="14" applyFont="1" applyBorder="1" applyAlignment="1">
      <alignment horizontal="center" vertical="center" wrapText="1"/>
    </xf>
    <xf numFmtId="0" fontId="93" fillId="0" borderId="35" xfId="14" applyFont="1" applyBorder="1" applyAlignment="1">
      <alignment horizontal="center" vertical="center" wrapText="1"/>
    </xf>
    <xf numFmtId="0" fontId="93" fillId="0" borderId="36" xfId="14" applyFont="1" applyBorder="1" applyAlignment="1">
      <alignment horizontal="center" vertical="center" wrapText="1"/>
    </xf>
    <xf numFmtId="0" fontId="93" fillId="0" borderId="37" xfId="14" applyFont="1" applyBorder="1" applyAlignment="1">
      <alignment horizontal="center" vertical="center" wrapText="1"/>
    </xf>
    <xf numFmtId="0" fontId="93" fillId="0" borderId="38" xfId="14" applyFont="1" applyBorder="1" applyAlignment="1">
      <alignment horizontal="center" vertical="center" wrapText="1"/>
    </xf>
    <xf numFmtId="0" fontId="93" fillId="0" borderId="39" xfId="14" applyFont="1" applyBorder="1" applyAlignment="1">
      <alignment horizontal="center" vertical="center" wrapText="1"/>
    </xf>
    <xf numFmtId="0" fontId="95" fillId="0" borderId="7" xfId="8" applyFont="1" applyBorder="1" applyAlignment="1">
      <alignment horizontal="right" vertical="center" shrinkToFit="1"/>
    </xf>
    <xf numFmtId="0" fontId="95" fillId="0" borderId="7" xfId="8" applyFont="1" applyBorder="1" applyAlignment="1">
      <alignment horizontal="left" vertical="center" shrinkToFit="1"/>
    </xf>
    <xf numFmtId="0" fontId="98" fillId="0" borderId="1" xfId="8" applyFont="1" applyBorder="1" applyAlignment="1">
      <alignment horizontal="center" vertical="center" shrinkToFit="1"/>
    </xf>
    <xf numFmtId="0" fontId="98" fillId="0" borderId="14" xfId="8" applyFont="1" applyBorder="1" applyAlignment="1">
      <alignment horizontal="center" vertical="center" shrinkToFit="1"/>
    </xf>
    <xf numFmtId="0" fontId="98" fillId="0" borderId="7" xfId="8" applyFont="1" applyBorder="1" applyAlignment="1">
      <alignment horizontal="center" vertical="center" shrinkToFit="1"/>
    </xf>
    <xf numFmtId="0" fontId="98" fillId="0" borderId="6" xfId="8" applyFont="1" applyBorder="1" applyAlignment="1">
      <alignment horizontal="center" vertical="center" shrinkToFit="1"/>
    </xf>
    <xf numFmtId="0" fontId="99" fillId="0" borderId="13" xfId="8" applyFont="1" applyBorder="1" applyAlignment="1">
      <alignment horizontal="center" vertical="center" wrapText="1" shrinkToFit="1"/>
    </xf>
    <xf numFmtId="0" fontId="99" fillId="0" borderId="1" xfId="8" applyFont="1" applyBorder="1" applyAlignment="1">
      <alignment horizontal="center" vertical="center" shrinkToFit="1"/>
    </xf>
    <xf numFmtId="0" fontId="99" fillId="0" borderId="14" xfId="8" applyFont="1" applyBorder="1" applyAlignment="1">
      <alignment horizontal="center" vertical="center" shrinkToFit="1"/>
    </xf>
    <xf numFmtId="0" fontId="99" fillId="0" borderId="9" xfId="8" applyFont="1" applyBorder="1" applyAlignment="1">
      <alignment horizontal="center" vertical="center" shrinkToFit="1"/>
    </xf>
    <xf numFmtId="0" fontId="99" fillId="0" borderId="7" xfId="8" applyFont="1" applyBorder="1" applyAlignment="1">
      <alignment horizontal="center" vertical="center" shrinkToFit="1"/>
    </xf>
    <xf numFmtId="0" fontId="99" fillId="0" borderId="6" xfId="8" applyFont="1" applyBorder="1" applyAlignment="1">
      <alignment horizontal="center" vertical="center" shrinkToFit="1"/>
    </xf>
    <xf numFmtId="180" fontId="93" fillId="0" borderId="3" xfId="8" applyNumberFormat="1" applyFont="1" applyBorder="1" applyAlignment="1">
      <alignment horizontal="center" vertical="center" shrinkToFit="1"/>
    </xf>
    <xf numFmtId="0" fontId="98" fillId="0" borderId="3" xfId="8" applyFont="1" applyBorder="1" applyAlignment="1">
      <alignment horizontal="distributed" vertical="center" shrinkToFit="1"/>
    </xf>
    <xf numFmtId="0" fontId="102" fillId="0" borderId="0" xfId="14" applyFont="1" applyAlignment="1">
      <alignment horizontal="center" vertical="center"/>
    </xf>
    <xf numFmtId="180" fontId="93" fillId="0" borderId="2" xfId="8" applyNumberFormat="1" applyFont="1" applyBorder="1" applyAlignment="1">
      <alignment horizontal="distributed" vertical="center" shrinkToFit="1"/>
    </xf>
    <xf numFmtId="0" fontId="93" fillId="0" borderId="4" xfId="8" applyFont="1" applyBorder="1" applyAlignment="1">
      <alignment horizontal="distributed" vertical="center" shrinkToFit="1"/>
    </xf>
    <xf numFmtId="0" fontId="93" fillId="0" borderId="2" xfId="8" applyFont="1" applyBorder="1" applyAlignment="1">
      <alignment horizontal="center" vertical="center" shrinkToFit="1"/>
    </xf>
    <xf numFmtId="0" fontId="93" fillId="0" borderId="4" xfId="8" applyFont="1" applyBorder="1" applyAlignment="1">
      <alignment horizontal="center" vertical="center" shrinkToFit="1"/>
    </xf>
    <xf numFmtId="0" fontId="101" fillId="0" borderId="13" xfId="8" applyFont="1" applyBorder="1" applyAlignment="1" applyProtection="1">
      <alignment horizontal="center" vertical="center" shrinkToFit="1"/>
      <protection locked="0"/>
    </xf>
    <xf numFmtId="0" fontId="93" fillId="0" borderId="81" xfId="14" applyFont="1" applyBorder="1" applyAlignment="1">
      <alignment horizontal="center" vertical="center" wrapText="1"/>
    </xf>
    <xf numFmtId="0" fontId="93" fillId="0" borderId="82" xfId="14" applyFont="1" applyBorder="1" applyAlignment="1">
      <alignment horizontal="center" vertical="center" wrapText="1"/>
    </xf>
    <xf numFmtId="0" fontId="93" fillId="0" borderId="83" xfId="14" applyFont="1" applyBorder="1" applyAlignment="1">
      <alignment horizontal="center" vertical="center" wrapText="1"/>
    </xf>
    <xf numFmtId="0" fontId="93" fillId="0" borderId="8" xfId="14" applyFont="1" applyBorder="1" applyAlignment="1">
      <alignment horizontal="center" vertical="center" wrapText="1"/>
    </xf>
    <xf numFmtId="0" fontId="93" fillId="0" borderId="0" xfId="14" applyFont="1" applyAlignment="1">
      <alignment horizontal="center" vertical="center" wrapText="1"/>
    </xf>
    <xf numFmtId="0" fontId="93" fillId="0" borderId="5" xfId="14" applyFont="1" applyBorder="1" applyAlignment="1">
      <alignment horizontal="center" vertical="center" wrapText="1"/>
    </xf>
    <xf numFmtId="0" fontId="93" fillId="0" borderId="3" xfId="8" applyFont="1" applyBorder="1" applyAlignment="1">
      <alignment vertical="center" shrinkToFit="1"/>
    </xf>
    <xf numFmtId="20" fontId="92" fillId="0" borderId="13" xfId="8" applyNumberFormat="1" applyFont="1" applyBorder="1" applyAlignment="1">
      <alignment horizontal="center" vertical="center" shrinkToFit="1"/>
    </xf>
    <xf numFmtId="20" fontId="92" fillId="0" borderId="14" xfId="8" applyNumberFormat="1" applyFont="1" applyBorder="1" applyAlignment="1">
      <alignment horizontal="center" vertical="center" shrinkToFit="1"/>
    </xf>
    <xf numFmtId="20" fontId="92" fillId="0" borderId="9" xfId="8" applyNumberFormat="1" applyFont="1" applyBorder="1" applyAlignment="1">
      <alignment horizontal="center" vertical="center" shrinkToFit="1"/>
    </xf>
    <xf numFmtId="20" fontId="92" fillId="0" borderId="6" xfId="8" applyNumberFormat="1" applyFont="1" applyBorder="1" applyAlignment="1">
      <alignment horizontal="center" vertical="center" shrinkToFit="1"/>
    </xf>
    <xf numFmtId="0" fontId="93" fillId="0" borderId="0" xfId="0" applyFont="1" applyAlignment="1">
      <alignment horizontal="center" vertical="center"/>
    </xf>
    <xf numFmtId="184" fontId="93" fillId="0" borderId="7" xfId="0" applyNumberFormat="1" applyFont="1" applyBorder="1" applyAlignment="1">
      <alignment horizontal="center" vertical="center"/>
    </xf>
    <xf numFmtId="0" fontId="93" fillId="0" borderId="7" xfId="0" applyFont="1" applyBorder="1" applyAlignment="1">
      <alignment horizontal="center" vertical="center"/>
    </xf>
    <xf numFmtId="0" fontId="93" fillId="0" borderId="34" xfId="8" applyFont="1" applyBorder="1" applyAlignment="1">
      <alignment horizontal="center" vertical="center" shrinkToFit="1"/>
    </xf>
    <xf numFmtId="0" fontId="93" fillId="0" borderId="35" xfId="8" applyFont="1" applyBorder="1" applyAlignment="1">
      <alignment horizontal="center" vertical="center" shrinkToFit="1"/>
    </xf>
    <xf numFmtId="0" fontId="93" fillId="0" borderId="36" xfId="8" applyFont="1" applyBorder="1" applyAlignment="1">
      <alignment horizontal="center" vertical="center" shrinkToFit="1"/>
    </xf>
    <xf numFmtId="0" fontId="93" fillId="0" borderId="37" xfId="8" applyFont="1" applyBorder="1" applyAlignment="1">
      <alignment horizontal="center" vertical="center" shrinkToFit="1"/>
    </xf>
    <xf numFmtId="0" fontId="93" fillId="0" borderId="38" xfId="8" applyFont="1" applyBorder="1" applyAlignment="1">
      <alignment horizontal="center" vertical="center" shrinkToFit="1"/>
    </xf>
    <xf numFmtId="0" fontId="93" fillId="0" borderId="39" xfId="8" applyFont="1" applyBorder="1" applyAlignment="1">
      <alignment horizontal="center" vertical="center" shrinkToFit="1"/>
    </xf>
    <xf numFmtId="180" fontId="93" fillId="0" borderId="13" xfId="8" applyNumberFormat="1" applyFont="1" applyBorder="1" applyAlignment="1">
      <alignment horizontal="center" vertical="center" shrinkToFit="1"/>
    </xf>
    <xf numFmtId="180" fontId="93" fillId="0" borderId="14" xfId="8" applyNumberFormat="1" applyFont="1" applyBorder="1" applyAlignment="1">
      <alignment horizontal="center" vertical="center" shrinkToFit="1"/>
    </xf>
    <xf numFmtId="180" fontId="93" fillId="0" borderId="9" xfId="8" applyNumberFormat="1" applyFont="1" applyBorder="1" applyAlignment="1">
      <alignment horizontal="center" vertical="center" shrinkToFit="1"/>
    </xf>
    <xf numFmtId="180" fontId="93" fillId="0" borderId="6" xfId="8" applyNumberFormat="1" applyFont="1" applyBorder="1" applyAlignment="1">
      <alignment horizontal="center" vertical="center" shrinkToFit="1"/>
    </xf>
    <xf numFmtId="180" fontId="93" fillId="0" borderId="4" xfId="8" applyNumberFormat="1" applyFont="1" applyBorder="1" applyAlignment="1">
      <alignment horizontal="distributed" vertical="center" shrinkToFit="1"/>
    </xf>
    <xf numFmtId="0" fontId="98" fillId="0" borderId="2" xfId="8" applyFont="1" applyBorder="1" applyAlignment="1">
      <alignment horizontal="distributed" vertical="center" shrinkToFit="1"/>
    </xf>
    <xf numFmtId="0" fontId="98" fillId="0" borderId="4" xfId="8" applyFont="1" applyBorder="1" applyAlignment="1">
      <alignment horizontal="distributed" vertical="center" shrinkToFit="1"/>
    </xf>
    <xf numFmtId="0" fontId="98" fillId="0" borderId="3" xfId="8" applyFont="1" applyBorder="1" applyAlignment="1">
      <alignment horizontal="center" vertical="center" shrinkToFit="1"/>
    </xf>
    <xf numFmtId="0" fontId="98" fillId="0" borderId="2" xfId="8" applyFont="1" applyBorder="1" applyAlignment="1">
      <alignment horizontal="center" vertical="center" shrinkToFit="1"/>
    </xf>
    <xf numFmtId="0" fontId="98" fillId="0" borderId="4" xfId="8" applyFont="1" applyBorder="1" applyAlignment="1">
      <alignment horizontal="center" vertical="center" shrinkToFit="1"/>
    </xf>
    <xf numFmtId="0" fontId="93" fillId="14" borderId="9" xfId="8" applyFont="1" applyFill="1" applyBorder="1" applyAlignment="1">
      <alignment horizontal="center" vertical="center" shrinkToFit="1"/>
    </xf>
    <xf numFmtId="0" fontId="93" fillId="14" borderId="7" xfId="8" applyFont="1" applyFill="1" applyBorder="1" applyAlignment="1">
      <alignment horizontal="center" vertical="center" shrinkToFit="1"/>
    </xf>
    <xf numFmtId="0" fontId="93" fillId="0" borderId="3" xfId="0" applyFont="1" applyBorder="1" applyAlignment="1">
      <alignment horizontal="center" vertical="center" shrinkToFit="1"/>
    </xf>
    <xf numFmtId="0" fontId="93" fillId="14" borderId="3" xfId="0" applyFont="1" applyFill="1" applyBorder="1" applyAlignment="1">
      <alignment horizontal="center" vertical="center" shrinkToFit="1"/>
    </xf>
    <xf numFmtId="0" fontId="93" fillId="0" borderId="11" xfId="0" applyFont="1" applyBorder="1" applyAlignment="1">
      <alignment horizontal="center" vertical="center" shrinkToFit="1"/>
    </xf>
    <xf numFmtId="0" fontId="93" fillId="0" borderId="10" xfId="0" applyFont="1" applyBorder="1" applyAlignment="1">
      <alignment horizontal="center" vertical="center" shrinkToFit="1"/>
    </xf>
    <xf numFmtId="0" fontId="93" fillId="0" borderId="12" xfId="0" applyFont="1" applyBorder="1" applyAlignment="1">
      <alignment horizontal="center" vertical="center" shrinkToFit="1"/>
    </xf>
    <xf numFmtId="0" fontId="93" fillId="14" borderId="11" xfId="0" applyFont="1" applyFill="1" applyBorder="1" applyAlignment="1">
      <alignment horizontal="center" vertical="center" shrinkToFit="1"/>
    </xf>
    <xf numFmtId="0" fontId="93" fillId="14" borderId="10" xfId="0" applyFont="1" applyFill="1" applyBorder="1" applyAlignment="1">
      <alignment horizontal="center" vertical="center" shrinkToFit="1"/>
    </xf>
    <xf numFmtId="0" fontId="93" fillId="14" borderId="12" xfId="0" applyFont="1" applyFill="1" applyBorder="1" applyAlignment="1">
      <alignment horizontal="center" vertical="center" shrinkToFit="1"/>
    </xf>
    <xf numFmtId="0" fontId="101" fillId="0" borderId="14" xfId="8" applyFont="1" applyBorder="1" applyAlignment="1" applyProtection="1">
      <alignment horizontal="center" vertical="center" shrinkToFit="1"/>
      <protection locked="0"/>
    </xf>
    <xf numFmtId="0" fontId="101" fillId="0" borderId="9" xfId="8" applyFont="1" applyBorder="1" applyAlignment="1" applyProtection="1">
      <alignment horizontal="center" vertical="center" shrinkToFit="1"/>
      <protection locked="0"/>
    </xf>
    <xf numFmtId="0" fontId="101" fillId="0" borderId="6" xfId="8" applyFont="1" applyBorder="1" applyAlignment="1" applyProtection="1">
      <alignment horizontal="center" vertical="center" shrinkToFit="1"/>
      <protection locked="0"/>
    </xf>
    <xf numFmtId="0" fontId="93" fillId="14" borderId="6" xfId="8" applyFont="1" applyFill="1" applyBorder="1" applyAlignment="1">
      <alignment horizontal="center" vertical="center" shrinkToFit="1"/>
    </xf>
    <xf numFmtId="0" fontId="36" fillId="0" borderId="0" xfId="0" applyFont="1">
      <alignment vertical="center"/>
    </xf>
    <xf numFmtId="0" fontId="31" fillId="0" borderId="3" xfId="0" applyFont="1" applyBorder="1" applyAlignment="1">
      <alignment horizontal="center" vertical="center"/>
    </xf>
    <xf numFmtId="0" fontId="31" fillId="0" borderId="13" xfId="8" applyFont="1" applyBorder="1" applyAlignment="1">
      <alignment horizontal="center" vertical="center" shrinkToFit="1"/>
    </xf>
    <xf numFmtId="0" fontId="31" fillId="0" borderId="14" xfId="8" applyFont="1" applyBorder="1" applyAlignment="1">
      <alignment horizontal="center" vertical="center" shrinkToFit="1"/>
    </xf>
    <xf numFmtId="0" fontId="31" fillId="0" borderId="9" xfId="8" applyFont="1" applyBorder="1" applyAlignment="1">
      <alignment horizontal="center" vertical="center" shrinkToFit="1"/>
    </xf>
    <xf numFmtId="0" fontId="31" fillId="0" borderId="6" xfId="8" applyFont="1" applyBorder="1" applyAlignment="1">
      <alignment horizontal="center" vertical="center" shrinkToFit="1"/>
    </xf>
    <xf numFmtId="0" fontId="31" fillId="0" borderId="0" xfId="0" applyFont="1">
      <alignment vertical="center"/>
    </xf>
    <xf numFmtId="0" fontId="31" fillId="0" borderId="5" xfId="0" applyFont="1" applyBorder="1">
      <alignment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54" xfId="0" applyFont="1" applyBorder="1">
      <alignment vertical="center"/>
    </xf>
    <xf numFmtId="0" fontId="31" fillId="0" borderId="63" xfId="0" applyFont="1" applyBorder="1">
      <alignment vertical="center"/>
    </xf>
    <xf numFmtId="0" fontId="31" fillId="0" borderId="53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1" fillId="0" borderId="56" xfId="0" applyFont="1" applyBorder="1">
      <alignment vertical="center"/>
    </xf>
    <xf numFmtId="0" fontId="31" fillId="0" borderId="60" xfId="0" applyFont="1" applyBorder="1">
      <alignment vertical="center"/>
    </xf>
    <xf numFmtId="0" fontId="31" fillId="0" borderId="55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1" fillId="0" borderId="3" xfId="8" applyFont="1" applyBorder="1" applyAlignment="1">
      <alignment horizontal="center" vertical="center" shrinkToFit="1"/>
    </xf>
    <xf numFmtId="0" fontId="36" fillId="0" borderId="1" xfId="8" applyFont="1" applyBorder="1" applyAlignment="1">
      <alignment horizontal="center" vertical="center" shrinkToFit="1"/>
    </xf>
    <xf numFmtId="0" fontId="36" fillId="0" borderId="14" xfId="8" applyFont="1" applyBorder="1" applyAlignment="1">
      <alignment horizontal="center" vertical="center" shrinkToFit="1"/>
    </xf>
    <xf numFmtId="0" fontId="36" fillId="0" borderId="7" xfId="8" applyFont="1" applyBorder="1" applyAlignment="1">
      <alignment horizontal="center" vertical="center" shrinkToFit="1"/>
    </xf>
    <xf numFmtId="0" fontId="36" fillId="0" borderId="6" xfId="8" applyFont="1" applyBorder="1" applyAlignment="1">
      <alignment horizontal="center" vertical="center" shrinkToFit="1"/>
    </xf>
    <xf numFmtId="0" fontId="36" fillId="15" borderId="2" xfId="8" applyFont="1" applyFill="1" applyBorder="1" applyAlignment="1">
      <alignment horizontal="center" vertical="center" shrinkToFit="1"/>
    </xf>
    <xf numFmtId="0" fontId="36" fillId="15" borderId="4" xfId="8" applyFont="1" applyFill="1" applyBorder="1" applyAlignment="1">
      <alignment horizontal="center" vertical="center" shrinkToFit="1"/>
    </xf>
    <xf numFmtId="0" fontId="38" fillId="15" borderId="13" xfId="8" applyFont="1" applyFill="1" applyBorder="1" applyAlignment="1" applyProtection="1">
      <alignment horizontal="center" vertical="center" shrinkToFit="1"/>
      <protection locked="0"/>
    </xf>
    <xf numFmtId="0" fontId="38" fillId="15" borderId="14" xfId="8" applyFont="1" applyFill="1" applyBorder="1" applyAlignment="1">
      <alignment horizontal="center" vertical="center" shrinkToFit="1"/>
    </xf>
    <xf numFmtId="0" fontId="38" fillId="15" borderId="9" xfId="8" applyFont="1" applyFill="1" applyBorder="1" applyAlignment="1">
      <alignment horizontal="center" vertical="center" shrinkToFit="1"/>
    </xf>
    <xf numFmtId="0" fontId="38" fillId="15" borderId="6" xfId="8" applyFont="1" applyFill="1" applyBorder="1" applyAlignment="1">
      <alignment horizontal="center" vertical="center" shrinkToFit="1"/>
    </xf>
    <xf numFmtId="0" fontId="36" fillId="15" borderId="13" xfId="8" applyFont="1" applyFill="1" applyBorder="1" applyAlignment="1">
      <alignment horizontal="center" vertical="center" shrinkToFit="1"/>
    </xf>
    <xf numFmtId="0" fontId="36" fillId="15" borderId="1" xfId="8" applyFont="1" applyFill="1" applyBorder="1" applyAlignment="1">
      <alignment horizontal="center" vertical="center" shrinkToFit="1"/>
    </xf>
    <xf numFmtId="0" fontId="36" fillId="15" borderId="14" xfId="8" applyFont="1" applyFill="1" applyBorder="1" applyAlignment="1">
      <alignment horizontal="center" vertical="center" shrinkToFit="1"/>
    </xf>
    <xf numFmtId="0" fontId="36" fillId="15" borderId="9" xfId="8" applyFont="1" applyFill="1" applyBorder="1" applyAlignment="1">
      <alignment horizontal="center" vertical="center" shrinkToFit="1"/>
    </xf>
    <xf numFmtId="0" fontId="36" fillId="15" borderId="7" xfId="8" applyFont="1" applyFill="1" applyBorder="1" applyAlignment="1">
      <alignment horizontal="center" vertical="center" shrinkToFit="1"/>
    </xf>
    <xf numFmtId="0" fontId="36" fillId="15" borderId="6" xfId="8" applyFont="1" applyFill="1" applyBorder="1" applyAlignment="1">
      <alignment horizontal="center" vertical="center" shrinkToFit="1"/>
    </xf>
    <xf numFmtId="0" fontId="36" fillId="15" borderId="3" xfId="8" applyFont="1" applyFill="1" applyBorder="1" applyAlignment="1">
      <alignment horizontal="center" vertical="center" shrinkToFit="1"/>
    </xf>
    <xf numFmtId="0" fontId="36" fillId="15" borderId="2" xfId="8" applyFont="1" applyFill="1" applyBorder="1" applyAlignment="1">
      <alignment horizontal="distributed" vertical="center" shrinkToFit="1"/>
    </xf>
    <xf numFmtId="0" fontId="36" fillId="15" borderId="4" xfId="8" applyFont="1" applyFill="1" applyBorder="1" applyAlignment="1">
      <alignment horizontal="distributed" vertical="center" shrinkToFit="1"/>
    </xf>
    <xf numFmtId="0" fontId="73" fillId="0" borderId="3" xfId="8" applyFont="1" applyBorder="1" applyAlignment="1">
      <alignment horizontal="distributed" vertical="center" shrinkToFit="1"/>
    </xf>
    <xf numFmtId="0" fontId="37" fillId="0" borderId="13" xfId="8" applyFont="1" applyBorder="1" applyAlignment="1">
      <alignment horizontal="center" vertical="center" wrapText="1" shrinkToFit="1"/>
    </xf>
    <xf numFmtId="0" fontId="37" fillId="0" borderId="1" xfId="8" applyFont="1" applyBorder="1" applyAlignment="1">
      <alignment horizontal="center" vertical="center" shrinkToFit="1"/>
    </xf>
    <xf numFmtId="0" fontId="37" fillId="0" borderId="14" xfId="8" applyFont="1" applyBorder="1" applyAlignment="1">
      <alignment horizontal="center" vertical="center" shrinkToFit="1"/>
    </xf>
    <xf numFmtId="0" fontId="37" fillId="0" borderId="9" xfId="8" applyFont="1" applyBorder="1" applyAlignment="1">
      <alignment horizontal="center" vertical="center" shrinkToFit="1"/>
    </xf>
    <xf numFmtId="0" fontId="37" fillId="0" borderId="7" xfId="8" applyFont="1" applyBorder="1" applyAlignment="1">
      <alignment horizontal="center" vertical="center" shrinkToFit="1"/>
    </xf>
    <xf numFmtId="0" fontId="37" fillId="0" borderId="6" xfId="8" applyFont="1" applyBorder="1" applyAlignment="1">
      <alignment horizontal="center" vertical="center" shrinkToFit="1"/>
    </xf>
    <xf numFmtId="0" fontId="31" fillId="16" borderId="2" xfId="8" applyFont="1" applyFill="1" applyBorder="1" applyAlignment="1">
      <alignment horizontal="distributed" vertical="center" shrinkToFit="1"/>
    </xf>
    <xf numFmtId="0" fontId="31" fillId="16" borderId="4" xfId="8" applyFont="1" applyFill="1" applyBorder="1" applyAlignment="1">
      <alignment horizontal="distributed" vertical="center" shrinkToFit="1"/>
    </xf>
    <xf numFmtId="0" fontId="31" fillId="16" borderId="3" xfId="8" applyFont="1" applyFill="1" applyBorder="1" applyAlignment="1">
      <alignment horizontal="center" vertical="center" shrinkToFit="1"/>
    </xf>
    <xf numFmtId="0" fontId="38" fillId="15" borderId="14" xfId="8" applyFont="1" applyFill="1" applyBorder="1" applyAlignment="1" applyProtection="1">
      <alignment horizontal="center" vertical="center" shrinkToFit="1"/>
      <protection locked="0"/>
    </xf>
    <xf numFmtId="0" fontId="38" fillId="15" borderId="9" xfId="8" applyFont="1" applyFill="1" applyBorder="1" applyAlignment="1" applyProtection="1">
      <alignment horizontal="center" vertical="center" shrinkToFit="1"/>
      <protection locked="0"/>
    </xf>
    <xf numFmtId="0" fontId="38" fillId="15" borderId="6" xfId="8" applyFont="1" applyFill="1" applyBorder="1" applyAlignment="1" applyProtection="1">
      <alignment horizontal="center" vertical="center" shrinkToFit="1"/>
      <protection locked="0"/>
    </xf>
    <xf numFmtId="0" fontId="33" fillId="16" borderId="13" xfId="8" applyFont="1" applyFill="1" applyBorder="1" applyAlignment="1" applyProtection="1">
      <alignment horizontal="center" vertical="center" shrinkToFit="1"/>
      <protection locked="0"/>
    </xf>
    <xf numFmtId="0" fontId="33" fillId="16" borderId="14" xfId="8" applyFont="1" applyFill="1" applyBorder="1" applyAlignment="1">
      <alignment horizontal="center" vertical="center" shrinkToFit="1"/>
    </xf>
    <xf numFmtId="0" fontId="33" fillId="16" borderId="9" xfId="8" applyFont="1" applyFill="1" applyBorder="1" applyAlignment="1">
      <alignment horizontal="center" vertical="center" shrinkToFit="1"/>
    </xf>
    <xf numFmtId="0" fontId="33" fillId="16" borderId="6" xfId="8" applyFont="1" applyFill="1" applyBorder="1" applyAlignment="1">
      <alignment horizontal="center" vertical="center" shrinkToFit="1"/>
    </xf>
    <xf numFmtId="0" fontId="31" fillId="16" borderId="13" xfId="8" applyFont="1" applyFill="1" applyBorder="1" applyAlignment="1">
      <alignment horizontal="center" vertical="center" shrinkToFit="1"/>
    </xf>
    <xf numFmtId="0" fontId="31" fillId="16" borderId="1" xfId="8" applyFont="1" applyFill="1" applyBorder="1" applyAlignment="1">
      <alignment horizontal="center" vertical="center" shrinkToFit="1"/>
    </xf>
    <xf numFmtId="0" fontId="31" fillId="16" borderId="14" xfId="8" applyFont="1" applyFill="1" applyBorder="1" applyAlignment="1">
      <alignment horizontal="center" vertical="center" shrinkToFit="1"/>
    </xf>
    <xf numFmtId="0" fontId="31" fillId="16" borderId="9" xfId="8" applyFont="1" applyFill="1" applyBorder="1" applyAlignment="1">
      <alignment horizontal="center" vertical="center" shrinkToFit="1"/>
    </xf>
    <xf numFmtId="0" fontId="31" fillId="16" borderId="7" xfId="8" applyFont="1" applyFill="1" applyBorder="1" applyAlignment="1">
      <alignment horizontal="center" vertical="center" shrinkToFit="1"/>
    </xf>
    <xf numFmtId="0" fontId="31" fillId="16" borderId="6" xfId="8" applyFont="1" applyFill="1" applyBorder="1" applyAlignment="1">
      <alignment horizontal="center" vertical="center" shrinkToFit="1"/>
    </xf>
    <xf numFmtId="0" fontId="31" fillId="11" borderId="2" xfId="8" applyFont="1" applyFill="1" applyBorder="1" applyAlignment="1">
      <alignment horizontal="center" vertical="center" shrinkToFit="1"/>
    </xf>
    <xf numFmtId="0" fontId="31" fillId="11" borderId="4" xfId="8" applyFont="1" applyFill="1" applyBorder="1" applyAlignment="1">
      <alignment horizontal="center" vertical="center" shrinkToFit="1"/>
    </xf>
    <xf numFmtId="0" fontId="33" fillId="11" borderId="13" xfId="8" applyFont="1" applyFill="1" applyBorder="1" applyAlignment="1" applyProtection="1">
      <alignment horizontal="center" vertical="center" shrinkToFit="1"/>
      <protection locked="0"/>
    </xf>
    <xf numFmtId="0" fontId="33" fillId="11" borderId="14" xfId="8" applyFont="1" applyFill="1" applyBorder="1" applyAlignment="1">
      <alignment horizontal="center" vertical="center" shrinkToFit="1"/>
    </xf>
    <xf numFmtId="0" fontId="33" fillId="11" borderId="9" xfId="8" applyFont="1" applyFill="1" applyBorder="1" applyAlignment="1">
      <alignment horizontal="center" vertical="center" shrinkToFit="1"/>
    </xf>
    <xf numFmtId="0" fontId="33" fillId="11" borderId="6" xfId="8" applyFont="1" applyFill="1" applyBorder="1" applyAlignment="1">
      <alignment horizontal="center" vertical="center" shrinkToFit="1"/>
    </xf>
    <xf numFmtId="0" fontId="31" fillId="11" borderId="13" xfId="8" applyFont="1" applyFill="1" applyBorder="1" applyAlignment="1">
      <alignment horizontal="center" vertical="center" shrinkToFit="1"/>
    </xf>
    <xf numFmtId="0" fontId="31" fillId="11" borderId="1" xfId="8" applyFont="1" applyFill="1" applyBorder="1" applyAlignment="1">
      <alignment horizontal="center" vertical="center" shrinkToFit="1"/>
    </xf>
    <xf numFmtId="0" fontId="31" fillId="11" borderId="14" xfId="8" applyFont="1" applyFill="1" applyBorder="1" applyAlignment="1">
      <alignment horizontal="center" vertical="center" shrinkToFit="1"/>
    </xf>
    <xf numFmtId="0" fontId="31" fillId="11" borderId="9" xfId="8" applyFont="1" applyFill="1" applyBorder="1" applyAlignment="1">
      <alignment horizontal="center" vertical="center" shrinkToFit="1"/>
    </xf>
    <xf numFmtId="0" fontId="31" fillId="11" borderId="7" xfId="8" applyFont="1" applyFill="1" applyBorder="1" applyAlignment="1">
      <alignment horizontal="center" vertical="center" shrinkToFit="1"/>
    </xf>
    <xf numFmtId="0" fontId="31" fillId="11" borderId="6" xfId="8" applyFont="1" applyFill="1" applyBorder="1" applyAlignment="1">
      <alignment horizontal="center" vertical="center" shrinkToFit="1"/>
    </xf>
    <xf numFmtId="0" fontId="31" fillId="11" borderId="3" xfId="8" applyFont="1" applyFill="1" applyBorder="1" applyAlignment="1">
      <alignment horizontal="center" vertical="center" shrinkToFit="1"/>
    </xf>
    <xf numFmtId="0" fontId="31" fillId="11" borderId="2" xfId="8" applyFont="1" applyFill="1" applyBorder="1" applyAlignment="1">
      <alignment horizontal="distributed" vertical="center" shrinkToFit="1"/>
    </xf>
    <xf numFmtId="0" fontId="31" fillId="11" borderId="4" xfId="8" applyFont="1" applyFill="1" applyBorder="1" applyAlignment="1">
      <alignment horizontal="distributed" vertical="center" shrinkToFit="1"/>
    </xf>
    <xf numFmtId="0" fontId="31" fillId="0" borderId="2" xfId="8" applyFont="1" applyBorder="1" applyAlignment="1">
      <alignment horizontal="center" vertical="center" shrinkToFit="1"/>
    </xf>
    <xf numFmtId="0" fontId="31" fillId="0" borderId="4" xfId="8" applyFont="1" applyBorder="1" applyAlignment="1">
      <alignment horizontal="center" vertical="center" shrinkToFit="1"/>
    </xf>
    <xf numFmtId="0" fontId="33" fillId="0" borderId="13" xfId="8" applyFont="1" applyBorder="1" applyAlignment="1" applyProtection="1">
      <alignment horizontal="center" vertical="center" shrinkToFit="1"/>
      <protection locked="0"/>
    </xf>
    <xf numFmtId="0" fontId="33" fillId="0" borderId="14" xfId="8" applyFont="1" applyBorder="1" applyAlignment="1">
      <alignment horizontal="center" vertical="center" shrinkToFit="1"/>
    </xf>
    <xf numFmtId="0" fontId="33" fillId="0" borderId="9" xfId="8" applyFont="1" applyBorder="1" applyAlignment="1">
      <alignment horizontal="center" vertical="center" shrinkToFit="1"/>
    </xf>
    <xf numFmtId="0" fontId="33" fillId="0" borderId="6" xfId="8" applyFont="1" applyBorder="1" applyAlignment="1">
      <alignment horizontal="center" vertical="center" shrinkToFit="1"/>
    </xf>
    <xf numFmtId="0" fontId="31" fillId="0" borderId="1" xfId="8" applyFont="1" applyBorder="1" applyAlignment="1">
      <alignment horizontal="center" vertical="center" shrinkToFit="1"/>
    </xf>
    <xf numFmtId="0" fontId="31" fillId="0" borderId="7" xfId="8" applyFont="1" applyBorder="1" applyAlignment="1">
      <alignment horizontal="center" vertical="center" shrinkToFit="1"/>
    </xf>
    <xf numFmtId="0" fontId="31" fillId="0" borderId="2" xfId="8" applyFont="1" applyBorder="1" applyAlignment="1">
      <alignment horizontal="distributed" vertical="center" shrinkToFit="1"/>
    </xf>
    <xf numFmtId="0" fontId="31" fillId="0" borderId="4" xfId="8" applyFont="1" applyBorder="1" applyAlignment="1">
      <alignment horizontal="distributed" vertical="center" shrinkToFit="1"/>
    </xf>
    <xf numFmtId="0" fontId="73" fillId="0" borderId="2" xfId="8" applyFont="1" applyBorder="1" applyAlignment="1">
      <alignment horizontal="distributed" vertical="center" shrinkToFit="1"/>
    </xf>
    <xf numFmtId="0" fontId="73" fillId="0" borderId="4" xfId="8" applyFont="1" applyBorder="1" applyAlignment="1">
      <alignment horizontal="distributed" vertical="center" shrinkToFit="1"/>
    </xf>
    <xf numFmtId="0" fontId="31" fillId="0" borderId="1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3" fillId="0" borderId="14" xfId="8" applyFont="1" applyBorder="1" applyAlignment="1" applyProtection="1">
      <alignment horizontal="center" vertical="center" shrinkToFit="1"/>
      <protection locked="0"/>
    </xf>
    <xf numFmtId="0" fontId="33" fillId="0" borderId="9" xfId="8" applyFont="1" applyBorder="1" applyAlignment="1" applyProtection="1">
      <alignment horizontal="center" vertical="center" shrinkToFit="1"/>
      <protection locked="0"/>
    </xf>
    <xf numFmtId="0" fontId="33" fillId="0" borderId="6" xfId="8" applyFont="1" applyBorder="1" applyAlignment="1" applyProtection="1">
      <alignment horizontal="center" vertical="center" shrinkToFit="1"/>
      <protection locked="0"/>
    </xf>
    <xf numFmtId="0" fontId="31" fillId="0" borderId="0" xfId="0" applyFont="1" applyAlignment="1">
      <alignment horizontal="center" vertical="center"/>
    </xf>
    <xf numFmtId="0" fontId="33" fillId="4" borderId="2" xfId="0" applyFont="1" applyFill="1" applyBorder="1" applyAlignment="1">
      <alignment horizontal="center" vertical="center" shrinkToFit="1"/>
    </xf>
    <xf numFmtId="0" fontId="33" fillId="4" borderId="4" xfId="0" applyFont="1" applyFill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textRotation="255" shrinkToFit="1"/>
    </xf>
    <xf numFmtId="0" fontId="31" fillId="0" borderId="15" xfId="0" applyFont="1" applyBorder="1" applyAlignment="1">
      <alignment horizontal="center" vertical="center" textRotation="255" shrinkToFit="1"/>
    </xf>
    <xf numFmtId="0" fontId="31" fillId="0" borderId="4" xfId="0" applyFont="1" applyBorder="1" applyAlignment="1">
      <alignment horizontal="center" vertical="center" textRotation="255" shrinkToFit="1"/>
    </xf>
    <xf numFmtId="49" fontId="31" fillId="0" borderId="0" xfId="0" applyNumberFormat="1" applyFont="1" applyAlignment="1">
      <alignment horizontal="center" vertical="center"/>
    </xf>
    <xf numFmtId="0" fontId="33" fillId="0" borderId="1" xfId="0" quotePrefix="1" applyFont="1" applyBorder="1" applyAlignment="1">
      <alignment horizontal="center" vertical="center"/>
    </xf>
    <xf numFmtId="0" fontId="33" fillId="0" borderId="0" xfId="0" quotePrefix="1" applyFont="1" applyAlignment="1">
      <alignment horizontal="center" vertical="center"/>
    </xf>
    <xf numFmtId="0" fontId="33" fillId="15" borderId="2" xfId="0" applyFont="1" applyFill="1" applyBorder="1" applyAlignment="1">
      <alignment horizontal="center" vertical="center" shrinkToFit="1"/>
    </xf>
    <xf numFmtId="0" fontId="33" fillId="15" borderId="4" xfId="0" applyFont="1" applyFill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/>
    </xf>
    <xf numFmtId="0" fontId="31" fillId="0" borderId="91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textRotation="255"/>
    </xf>
    <xf numFmtId="0" fontId="84" fillId="7" borderId="121" xfId="0" applyFont="1" applyFill="1" applyBorder="1" applyAlignment="1">
      <alignment horizontal="center" vertical="center" shrinkToFit="1"/>
    </xf>
    <xf numFmtId="0" fontId="84" fillId="7" borderId="122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0" fontId="33" fillId="0" borderId="114" xfId="0" quotePrefix="1" applyFont="1" applyBorder="1" applyAlignment="1">
      <alignment horizontal="center" vertical="center"/>
    </xf>
    <xf numFmtId="0" fontId="33" fillId="0" borderId="14" xfId="0" quotePrefix="1" applyFont="1" applyBorder="1" applyAlignment="1">
      <alignment horizontal="center" vertical="center"/>
    </xf>
    <xf numFmtId="0" fontId="33" fillId="0" borderId="5" xfId="0" quotePrefix="1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3" fillId="9" borderId="2" xfId="0" applyFont="1" applyFill="1" applyBorder="1" applyAlignment="1">
      <alignment horizontal="center" vertical="center" shrinkToFit="1"/>
    </xf>
    <xf numFmtId="0" fontId="33" fillId="9" borderId="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top" textRotation="255" wrapText="1"/>
    </xf>
    <xf numFmtId="0" fontId="31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 shrinkToFit="1"/>
    </xf>
    <xf numFmtId="0" fontId="33" fillId="7" borderId="4" xfId="0" applyFont="1" applyFill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 shrinkToFit="1"/>
    </xf>
    <xf numFmtId="0" fontId="33" fillId="4" borderId="9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178" fontId="33" fillId="0" borderId="0" xfId="0" applyNumberFormat="1" applyFont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56" fontId="33" fillId="0" borderId="0" xfId="0" applyNumberFormat="1" applyFont="1" applyAlignment="1">
      <alignment horizontal="center" vertical="center" shrinkToFit="1"/>
    </xf>
    <xf numFmtId="0" fontId="85" fillId="7" borderId="123" xfId="0" applyFont="1" applyFill="1" applyBorder="1" applyAlignment="1">
      <alignment horizontal="center" vertical="center" shrinkToFit="1"/>
    </xf>
    <xf numFmtId="0" fontId="85" fillId="7" borderId="124" xfId="0" applyFont="1" applyFill="1" applyBorder="1" applyAlignment="1">
      <alignment horizontal="center" vertical="center" shrinkToFit="1"/>
    </xf>
    <xf numFmtId="49" fontId="31" fillId="0" borderId="8" xfId="0" applyNumberFormat="1" applyFont="1" applyBorder="1" applyAlignment="1">
      <alignment horizontal="center" vertical="center" shrinkToFit="1"/>
    </xf>
    <xf numFmtId="49" fontId="31" fillId="0" borderId="0" xfId="0" applyNumberFormat="1" applyFont="1" applyAlignment="1">
      <alignment horizontal="center" vertical="center" shrinkToFit="1"/>
    </xf>
    <xf numFmtId="0" fontId="31" fillId="0" borderId="87" xfId="0" applyFont="1" applyBorder="1" applyAlignment="1">
      <alignment horizontal="center" vertical="center"/>
    </xf>
    <xf numFmtId="20" fontId="31" fillId="0" borderId="0" xfId="0" applyNumberFormat="1" applyFont="1" applyAlignment="1">
      <alignment horizontal="left" vertical="center" shrinkToFit="1"/>
    </xf>
    <xf numFmtId="0" fontId="33" fillId="0" borderId="0" xfId="0" applyFont="1" applyAlignment="1">
      <alignment horizontal="center" vertical="top" shrinkToFit="1"/>
    </xf>
    <xf numFmtId="56" fontId="31" fillId="0" borderId="0" xfId="0" applyNumberFormat="1" applyFont="1" applyAlignment="1">
      <alignment horizontal="center" vertical="center"/>
    </xf>
    <xf numFmtId="0" fontId="33" fillId="4" borderId="14" xfId="0" applyFont="1" applyFill="1" applyBorder="1" applyAlignment="1">
      <alignment horizontal="center" vertical="center" shrinkToFit="1"/>
    </xf>
    <xf numFmtId="0" fontId="33" fillId="4" borderId="6" xfId="0" applyFont="1" applyFill="1" applyBorder="1" applyAlignment="1">
      <alignment horizontal="center" vertical="center" shrinkToFit="1"/>
    </xf>
    <xf numFmtId="0" fontId="31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 textRotation="255"/>
    </xf>
    <xf numFmtId="0" fontId="18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center" vertical="top" textRotation="255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86" fillId="0" borderId="7" xfId="0" applyFont="1" applyBorder="1" applyAlignment="1">
      <alignment horizontal="center" vertical="center" wrapText="1"/>
    </xf>
    <xf numFmtId="0" fontId="86" fillId="0" borderId="109" xfId="0" applyFont="1" applyBorder="1" applyAlignment="1">
      <alignment horizontal="center" vertical="center" wrapText="1"/>
    </xf>
    <xf numFmtId="0" fontId="86" fillId="0" borderId="107" xfId="0" applyFont="1" applyBorder="1" applyAlignment="1">
      <alignment horizontal="center" vertical="center" wrapText="1"/>
    </xf>
    <xf numFmtId="0" fontId="86" fillId="0" borderId="1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08" xfId="0" applyFont="1" applyBorder="1" applyAlignment="1">
      <alignment horizontal="right" vertical="center" wrapText="1"/>
    </xf>
    <xf numFmtId="0" fontId="6" fillId="0" borderId="11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3" fillId="0" borderId="7" xfId="0" applyFont="1" applyBorder="1" applyAlignment="1">
      <alignment vertical="center" shrinkToFit="1"/>
    </xf>
    <xf numFmtId="0" fontId="83" fillId="0" borderId="109" xfId="0" applyFont="1" applyBorder="1" applyAlignment="1">
      <alignment vertical="center" shrinkToFit="1"/>
    </xf>
    <xf numFmtId="0" fontId="6" fillId="0" borderId="10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0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71" fillId="0" borderId="1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20" fontId="71" fillId="0" borderId="15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48" fillId="0" borderId="11" xfId="0" applyFont="1" applyBorder="1" applyAlignment="1">
      <alignment horizontal="center" vertical="center" shrinkToFit="1"/>
    </xf>
    <xf numFmtId="0" fontId="48" fillId="0" borderId="12" xfId="0" applyFont="1" applyBorder="1" applyAlignment="1">
      <alignment horizontal="center" vertical="center" shrinkToFit="1"/>
    </xf>
    <xf numFmtId="0" fontId="48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49" fillId="0" borderId="11" xfId="0" applyFont="1" applyBorder="1" applyAlignment="1">
      <alignment horizontal="center" vertical="center" shrinkToFit="1"/>
    </xf>
    <xf numFmtId="0" fontId="49" fillId="0" borderId="10" xfId="0" applyFont="1" applyBorder="1" applyAlignment="1">
      <alignment horizontal="center" vertical="center" shrinkToFit="1"/>
    </xf>
    <xf numFmtId="0" fontId="49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right" vertical="center" shrinkToFit="1"/>
    </xf>
    <xf numFmtId="0" fontId="12" fillId="0" borderId="10" xfId="0" applyFont="1" applyBorder="1" applyAlignment="1">
      <alignment horizontal="right" vertical="center" shrinkToFit="1"/>
    </xf>
    <xf numFmtId="0" fontId="31" fillId="11" borderId="2" xfId="0" applyFont="1" applyFill="1" applyBorder="1" applyAlignment="1">
      <alignment horizontal="center" vertical="center" textRotation="255" shrinkToFit="1"/>
    </xf>
    <xf numFmtId="0" fontId="0" fillId="11" borderId="15" xfId="0" applyFill="1" applyBorder="1" applyAlignment="1">
      <alignment horizontal="center" vertical="center" textRotation="255" shrinkToFit="1"/>
    </xf>
    <xf numFmtId="0" fontId="0" fillId="11" borderId="4" xfId="0" applyFill="1" applyBorder="1" applyAlignment="1">
      <alignment horizontal="center" vertical="center" textRotation="255" shrinkToFit="1"/>
    </xf>
    <xf numFmtId="0" fontId="31" fillId="12" borderId="2" xfId="0" applyFont="1" applyFill="1" applyBorder="1" applyAlignment="1">
      <alignment horizontal="center" vertical="center" textRotation="255" shrinkToFit="1"/>
    </xf>
    <xf numFmtId="0" fontId="0" fillId="12" borderId="15" xfId="0" applyFill="1" applyBorder="1" applyAlignment="1">
      <alignment horizontal="center" vertical="center" textRotation="255" shrinkToFit="1"/>
    </xf>
    <xf numFmtId="0" fontId="0" fillId="12" borderId="4" xfId="0" applyFill="1" applyBorder="1" applyAlignment="1">
      <alignment horizontal="center" vertical="center" textRotation="255" shrinkToFit="1"/>
    </xf>
    <xf numFmtId="0" fontId="31" fillId="0" borderId="0" xfId="0" applyFont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 shrinkToFit="1"/>
    </xf>
    <xf numFmtId="0" fontId="33" fillId="20" borderId="2" xfId="0" applyFont="1" applyFill="1" applyBorder="1" applyAlignment="1">
      <alignment horizontal="center" vertical="center" shrinkToFit="1"/>
    </xf>
    <xf numFmtId="0" fontId="33" fillId="20" borderId="4" xfId="0" applyFont="1" applyFill="1" applyBorder="1" applyAlignment="1">
      <alignment horizontal="center" vertical="center" shrinkToFit="1"/>
    </xf>
    <xf numFmtId="0" fontId="33" fillId="0" borderId="13" xfId="0" quotePrefix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textRotation="255"/>
    </xf>
    <xf numFmtId="49" fontId="31" fillId="0" borderId="5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49" fontId="31" fillId="0" borderId="8" xfId="0" quotePrefix="1" applyNumberFormat="1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shrinkToFit="1"/>
    </xf>
    <xf numFmtId="0" fontId="71" fillId="0" borderId="8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0" xfId="0" quotePrefix="1" applyFont="1" applyAlignment="1">
      <alignment horizontal="center" vertical="center" wrapText="1" shrinkToFit="1"/>
    </xf>
    <xf numFmtId="0" fontId="55" fillId="0" borderId="11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5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74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1" fillId="0" borderId="11" xfId="0" applyFont="1" applyBorder="1" applyAlignment="1">
      <alignment horizontal="right" vertical="center" shrinkToFit="1"/>
    </xf>
    <xf numFmtId="0" fontId="11" fillId="0" borderId="10" xfId="0" applyFont="1" applyBorder="1" applyAlignment="1">
      <alignment horizontal="righ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51" fillId="0" borderId="0" xfId="0" applyFont="1" applyAlignment="1">
      <alignment horizontal="center" vertical="center"/>
    </xf>
    <xf numFmtId="0" fontId="50" fillId="0" borderId="11" xfId="0" applyFont="1" applyBorder="1" applyAlignment="1">
      <alignment horizontal="center" vertical="center" shrinkToFit="1"/>
    </xf>
    <xf numFmtId="0" fontId="50" fillId="0" borderId="12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center" vertical="center" shrinkToFit="1"/>
    </xf>
    <xf numFmtId="0" fontId="51" fillId="0" borderId="11" xfId="0" applyFont="1" applyBorder="1" applyAlignment="1">
      <alignment horizontal="center" vertical="center" shrinkToFit="1"/>
    </xf>
    <xf numFmtId="0" fontId="51" fillId="0" borderId="10" xfId="0" applyFont="1" applyBorder="1" applyAlignment="1">
      <alignment horizontal="center" vertical="center" shrinkToFit="1"/>
    </xf>
    <xf numFmtId="0" fontId="51" fillId="0" borderId="12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left" vertical="center" wrapText="1" indent="1" shrinkToFit="1"/>
    </xf>
    <xf numFmtId="0" fontId="10" fillId="0" borderId="15" xfId="0" applyFont="1" applyBorder="1" applyAlignment="1">
      <alignment horizontal="left" vertical="center" indent="1" shrinkToFit="1"/>
    </xf>
    <xf numFmtId="0" fontId="10" fillId="0" borderId="4" xfId="0" applyFont="1" applyBorder="1" applyAlignment="1">
      <alignment horizontal="left" vertical="center" indent="1" shrinkToFit="1"/>
    </xf>
    <xf numFmtId="49" fontId="1" fillId="0" borderId="66" xfId="15" applyNumberFormat="1" applyFill="1" applyBorder="1" applyAlignment="1">
      <alignment horizontal="center" vertical="center" wrapText="1"/>
    </xf>
    <xf numFmtId="0" fontId="1" fillId="0" borderId="66" xfId="15" applyFill="1" applyBorder="1" applyAlignment="1">
      <alignment horizontal="center" vertical="center" wrapText="1"/>
    </xf>
    <xf numFmtId="0" fontId="7" fillId="0" borderId="70" xfId="14" applyFont="1" applyBorder="1" applyAlignment="1">
      <alignment horizontal="center" vertical="center"/>
    </xf>
    <xf numFmtId="0" fontId="2" fillId="0" borderId="0" xfId="14" applyAlignment="1">
      <alignment horizontal="center" vertical="center"/>
    </xf>
    <xf numFmtId="0" fontId="2" fillId="0" borderId="69" xfId="14" applyBorder="1" applyAlignment="1">
      <alignment horizontal="center" vertical="center" wrapText="1"/>
    </xf>
    <xf numFmtId="0" fontId="2" fillId="0" borderId="68" xfId="14" applyBorder="1" applyAlignment="1">
      <alignment horizontal="center" vertical="center" wrapText="1"/>
    </xf>
    <xf numFmtId="180" fontId="2" fillId="0" borderId="69" xfId="14" applyNumberFormat="1" applyBorder="1" applyAlignment="1">
      <alignment horizontal="center" vertical="center" wrapText="1"/>
    </xf>
    <xf numFmtId="181" fontId="2" fillId="0" borderId="69" xfId="14" applyNumberFormat="1" applyBorder="1" applyAlignment="1">
      <alignment horizontal="center" vertical="center" wrapText="1"/>
    </xf>
    <xf numFmtId="0" fontId="2" fillId="0" borderId="34" xfId="14" applyBorder="1" applyAlignment="1">
      <alignment horizontal="center" vertical="center" wrapText="1"/>
    </xf>
    <xf numFmtId="0" fontId="2" fillId="0" borderId="35" xfId="14" applyBorder="1" applyAlignment="1">
      <alignment horizontal="center" vertical="center" wrapText="1"/>
    </xf>
    <xf numFmtId="0" fontId="2" fillId="0" borderId="36" xfId="14" applyBorder="1" applyAlignment="1">
      <alignment horizontal="center" vertical="center" wrapText="1"/>
    </xf>
    <xf numFmtId="0" fontId="2" fillId="0" borderId="37" xfId="14" applyBorder="1" applyAlignment="1">
      <alignment horizontal="center" vertical="center" wrapText="1"/>
    </xf>
    <xf numFmtId="0" fontId="2" fillId="0" borderId="38" xfId="14" applyBorder="1" applyAlignment="1">
      <alignment horizontal="center" vertical="center" wrapText="1"/>
    </xf>
    <xf numFmtId="0" fontId="2" fillId="0" borderId="39" xfId="14" applyBorder="1" applyAlignment="1">
      <alignment horizontal="center" vertical="center" wrapText="1"/>
    </xf>
    <xf numFmtId="0" fontId="2" fillId="0" borderId="13" xfId="14" applyBorder="1" applyAlignment="1">
      <alignment horizontal="center" vertical="center" wrapText="1"/>
    </xf>
    <xf numFmtId="0" fontId="2" fillId="0" borderId="1" xfId="14" applyBorder="1" applyAlignment="1">
      <alignment horizontal="center" vertical="center" wrapText="1"/>
    </xf>
    <xf numFmtId="0" fontId="2" fillId="0" borderId="14" xfId="14" applyBorder="1" applyAlignment="1">
      <alignment horizontal="center" vertical="center" wrapText="1"/>
    </xf>
    <xf numFmtId="0" fontId="2" fillId="0" borderId="78" xfId="14" applyBorder="1" applyAlignment="1">
      <alignment horizontal="center" vertical="center" wrapText="1"/>
    </xf>
    <xf numFmtId="0" fontId="2" fillId="0" borderId="67" xfId="14" applyBorder="1" applyAlignment="1">
      <alignment horizontal="center" vertical="center" wrapText="1"/>
    </xf>
    <xf numFmtId="0" fontId="2" fillId="0" borderId="3" xfId="14" applyBorder="1" applyAlignment="1">
      <alignment horizontal="center" vertical="center" wrapText="1"/>
    </xf>
    <xf numFmtId="0" fontId="44" fillId="0" borderId="66" xfId="9" applyBorder="1" applyAlignment="1">
      <alignment horizontal="center" vertical="center" wrapText="1"/>
    </xf>
    <xf numFmtId="0" fontId="2" fillId="0" borderId="77" xfId="14" applyBorder="1" applyAlignment="1">
      <alignment horizontal="center" vertical="center" wrapText="1"/>
    </xf>
    <xf numFmtId="0" fontId="2" fillId="0" borderId="79" xfId="14" applyBorder="1" applyAlignment="1">
      <alignment horizontal="center" vertical="center" wrapText="1"/>
    </xf>
    <xf numFmtId="0" fontId="82" fillId="0" borderId="2" xfId="16" applyFont="1" applyBorder="1" applyAlignment="1">
      <alignment horizontal="center" vertical="center" wrapText="1"/>
    </xf>
    <xf numFmtId="0" fontId="82" fillId="0" borderId="4" xfId="16" applyFont="1" applyBorder="1" applyAlignment="1">
      <alignment horizontal="center" vertical="center" wrapText="1"/>
    </xf>
    <xf numFmtId="0" fontId="1" fillId="0" borderId="66" xfId="15" applyNumberFormat="1" applyFill="1" applyBorder="1" applyAlignment="1">
      <alignment horizontal="center" vertical="center" wrapText="1"/>
    </xf>
    <xf numFmtId="49" fontId="81" fillId="0" borderId="66" xfId="15" applyNumberFormat="1" applyFont="1" applyFill="1" applyBorder="1" applyAlignment="1">
      <alignment horizontal="center" vertical="center" wrapText="1"/>
    </xf>
    <xf numFmtId="0" fontId="81" fillId="0" borderId="66" xfId="15" applyFont="1" applyFill="1" applyBorder="1" applyAlignment="1">
      <alignment horizontal="center" vertical="center" wrapText="1"/>
    </xf>
    <xf numFmtId="49" fontId="79" fillId="0" borderId="66" xfId="15" applyNumberFormat="1" applyFont="1" applyFill="1" applyBorder="1" applyAlignment="1">
      <alignment horizontal="center" vertical="center" wrapText="1"/>
    </xf>
    <xf numFmtId="0" fontId="82" fillId="19" borderId="2" xfId="16" applyFont="1" applyFill="1" applyBorder="1" applyAlignment="1">
      <alignment horizontal="center" vertical="center" wrapText="1"/>
    </xf>
    <xf numFmtId="0" fontId="82" fillId="19" borderId="4" xfId="16" applyFont="1" applyFill="1" applyBorder="1" applyAlignment="1">
      <alignment horizontal="center" vertical="center" wrapText="1"/>
    </xf>
    <xf numFmtId="49" fontId="81" fillId="19" borderId="66" xfId="15" applyNumberFormat="1" applyFont="1" applyFill="1" applyBorder="1" applyAlignment="1">
      <alignment horizontal="center" vertical="center" wrapText="1"/>
    </xf>
    <xf numFmtId="0" fontId="81" fillId="19" borderId="66" xfId="15" applyFont="1" applyFill="1" applyBorder="1" applyAlignment="1">
      <alignment horizontal="center" vertical="center" wrapText="1"/>
    </xf>
    <xf numFmtId="0" fontId="7" fillId="0" borderId="68" xfId="14" applyFont="1" applyBorder="1" applyAlignment="1">
      <alignment horizontal="center" vertical="center" wrapText="1"/>
    </xf>
    <xf numFmtId="0" fontId="7" fillId="0" borderId="69" xfId="14" applyFont="1" applyBorder="1" applyAlignment="1">
      <alignment horizontal="center" vertical="center" wrapText="1"/>
    </xf>
    <xf numFmtId="180" fontId="7" fillId="0" borderId="69" xfId="14" applyNumberFormat="1" applyFont="1" applyBorder="1" applyAlignment="1">
      <alignment horizontal="center" vertical="center" wrapText="1"/>
    </xf>
    <xf numFmtId="181" fontId="7" fillId="0" borderId="69" xfId="14" applyNumberFormat="1" applyFont="1" applyBorder="1" applyAlignment="1">
      <alignment horizontal="center" vertical="center" wrapText="1"/>
    </xf>
    <xf numFmtId="0" fontId="7" fillId="0" borderId="67" xfId="14" applyFont="1" applyBorder="1" applyAlignment="1">
      <alignment horizontal="center" vertical="center" wrapText="1"/>
    </xf>
    <xf numFmtId="0" fontId="7" fillId="0" borderId="3" xfId="14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 indent="1" shrinkToFit="1"/>
    </xf>
    <xf numFmtId="0" fontId="10" fillId="0" borderId="0" xfId="0" applyFont="1" applyAlignment="1">
      <alignment horizontal="left" vertical="center" indent="1" shrinkToFit="1"/>
    </xf>
    <xf numFmtId="0" fontId="0" fillId="0" borderId="9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20" fontId="11" fillId="0" borderId="15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65" fillId="0" borderId="5" xfId="0" applyFont="1" applyBorder="1" applyAlignment="1">
      <alignment horizontal="center" vertical="center" shrinkToFit="1"/>
    </xf>
    <xf numFmtId="49" fontId="65" fillId="0" borderId="8" xfId="0" applyNumberFormat="1" applyFont="1" applyBorder="1" applyAlignment="1">
      <alignment horizontal="center" vertical="center" shrinkToFit="1"/>
    </xf>
    <xf numFmtId="0" fontId="65" fillId="0" borderId="14" xfId="0" applyFont="1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10" borderId="2" xfId="0" applyFill="1" applyBorder="1" applyAlignment="1">
      <alignment horizontal="center" vertical="center" textRotation="255" shrinkToFit="1"/>
    </xf>
    <xf numFmtId="0" fontId="0" fillId="10" borderId="15" xfId="0" applyFill="1" applyBorder="1" applyAlignment="1">
      <alignment horizontal="center" vertical="center" textRotation="255" shrinkToFit="1"/>
    </xf>
    <xf numFmtId="0" fontId="0" fillId="10" borderId="4" xfId="0" applyFill="1" applyBorder="1" applyAlignment="1">
      <alignment horizontal="center" vertical="center" textRotation="255" shrinkToFit="1"/>
    </xf>
    <xf numFmtId="0" fontId="31" fillId="11" borderId="15" xfId="0" applyFont="1" applyFill="1" applyBorder="1" applyAlignment="1">
      <alignment horizontal="center" vertical="center" textRotation="255" shrinkToFit="1"/>
    </xf>
    <xf numFmtId="0" fontId="31" fillId="0" borderId="8" xfId="0" applyFont="1" applyBorder="1" applyAlignment="1">
      <alignment horizontal="center" vertical="center" textRotation="255"/>
    </xf>
    <xf numFmtId="0" fontId="31" fillId="0" borderId="5" xfId="0" applyFont="1" applyBorder="1" applyAlignment="1">
      <alignment horizontal="center" vertical="center" textRotation="255"/>
    </xf>
    <xf numFmtId="0" fontId="31" fillId="0" borderId="0" xfId="0" applyFont="1" applyAlignment="1">
      <alignment horizontal="right" vertical="center"/>
    </xf>
    <xf numFmtId="0" fontId="31" fillId="11" borderId="4" xfId="0" applyFont="1" applyFill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33" fillId="13" borderId="2" xfId="0" applyFont="1" applyFill="1" applyBorder="1" applyAlignment="1">
      <alignment horizontal="center" vertical="center" shrinkToFit="1"/>
    </xf>
    <xf numFmtId="0" fontId="33" fillId="13" borderId="4" xfId="0" applyFont="1" applyFill="1" applyBorder="1" applyAlignment="1">
      <alignment horizontal="center" vertical="center" shrinkToFit="1"/>
    </xf>
    <xf numFmtId="0" fontId="33" fillId="14" borderId="2" xfId="0" applyFont="1" applyFill="1" applyBorder="1" applyAlignment="1">
      <alignment horizontal="center" vertical="center" shrinkToFit="1"/>
    </xf>
    <xf numFmtId="0" fontId="33" fillId="14" borderId="4" xfId="0" applyFont="1" applyFill="1" applyBorder="1" applyAlignment="1">
      <alignment horizontal="center" vertical="center" shrinkToFit="1"/>
    </xf>
    <xf numFmtId="0" fontId="65" fillId="0" borderId="0" xfId="0" applyFont="1" applyAlignment="1">
      <alignment horizontal="center" vertical="center" shrinkToFit="1"/>
    </xf>
    <xf numFmtId="0" fontId="31" fillId="0" borderId="0" xfId="0" quotePrefix="1" applyFont="1" applyAlignment="1">
      <alignment horizontal="center" vertical="center"/>
    </xf>
    <xf numFmtId="0" fontId="33" fillId="0" borderId="13" xfId="0" quotePrefix="1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 shrinkToFit="1"/>
    </xf>
    <xf numFmtId="0" fontId="6" fillId="0" borderId="14" xfId="8" applyFont="1" applyBorder="1" applyAlignment="1">
      <alignment horizontal="center" vertical="center" shrinkToFit="1"/>
    </xf>
    <xf numFmtId="0" fontId="6" fillId="0" borderId="7" xfId="8" applyFont="1" applyBorder="1" applyAlignment="1">
      <alignment horizontal="center" vertical="center" shrinkToFit="1"/>
    </xf>
    <xf numFmtId="0" fontId="6" fillId="0" borderId="6" xfId="8" applyFont="1" applyBorder="1" applyAlignment="1">
      <alignment horizontal="center" vertical="center" shrinkToFit="1"/>
    </xf>
    <xf numFmtId="0" fontId="10" fillId="0" borderId="3" xfId="8" applyFont="1" applyBorder="1" applyAlignment="1">
      <alignment horizontal="center" vertical="center" shrinkToFit="1"/>
    </xf>
    <xf numFmtId="0" fontId="2" fillId="0" borderId="3" xfId="8" applyBorder="1" applyAlignment="1">
      <alignment horizontal="center" vertical="center" shrinkToFit="1"/>
    </xf>
    <xf numFmtId="0" fontId="2" fillId="0" borderId="3" xfId="8" applyBorder="1" applyAlignment="1">
      <alignment shrinkToFit="1"/>
    </xf>
    <xf numFmtId="0" fontId="0" fillId="0" borderId="3" xfId="8" applyFont="1" applyBorder="1" applyAlignment="1">
      <alignment vertical="center" shrinkToFit="1"/>
    </xf>
    <xf numFmtId="20" fontId="0" fillId="0" borderId="13" xfId="8" applyNumberFormat="1" applyFont="1" applyBorder="1" applyAlignment="1">
      <alignment horizontal="center" vertical="center" shrinkToFit="1"/>
    </xf>
    <xf numFmtId="20" fontId="0" fillId="0" borderId="14" xfId="8" applyNumberFormat="1" applyFont="1" applyBorder="1" applyAlignment="1">
      <alignment horizontal="center" vertical="center" shrinkToFit="1"/>
    </xf>
    <xf numFmtId="20" fontId="0" fillId="0" borderId="9" xfId="8" applyNumberFormat="1" applyFont="1" applyBorder="1" applyAlignment="1">
      <alignment horizontal="center" vertical="center" shrinkToFit="1"/>
    </xf>
    <xf numFmtId="20" fontId="0" fillId="0" borderId="6" xfId="8" applyNumberFormat="1" applyFont="1" applyBorder="1" applyAlignment="1">
      <alignment horizontal="center" vertical="center" shrinkToFit="1"/>
    </xf>
    <xf numFmtId="0" fontId="6" fillId="0" borderId="13" xfId="8" applyFont="1" applyBorder="1" applyAlignment="1">
      <alignment horizontal="center" vertical="center" shrinkToFit="1"/>
    </xf>
    <xf numFmtId="0" fontId="6" fillId="0" borderId="9" xfId="8" applyFont="1" applyBorder="1" applyAlignment="1">
      <alignment horizontal="center" vertical="center" shrinkToFit="1"/>
    </xf>
    <xf numFmtId="0" fontId="8" fillId="0" borderId="1" xfId="8" applyFont="1" applyBorder="1" applyAlignment="1">
      <alignment horizontal="right" vertical="center" shrinkToFit="1"/>
    </xf>
    <xf numFmtId="0" fontId="8" fillId="0" borderId="7" xfId="8" applyFont="1" applyBorder="1" applyAlignment="1">
      <alignment horizontal="right" vertical="center" shrinkToFit="1"/>
    </xf>
    <xf numFmtId="0" fontId="8" fillId="0" borderId="1" xfId="8" applyFont="1" applyBorder="1" applyAlignment="1">
      <alignment vertical="center" shrinkToFit="1"/>
    </xf>
    <xf numFmtId="0" fontId="8" fillId="0" borderId="7" xfId="8" applyFont="1" applyBorder="1" applyAlignment="1">
      <alignment vertical="center" shrinkToFit="1"/>
    </xf>
    <xf numFmtId="0" fontId="10" fillId="0" borderId="4" xfId="8" applyFont="1" applyBorder="1" applyAlignment="1">
      <alignment horizontal="center" vertical="center" shrinkToFit="1"/>
    </xf>
    <xf numFmtId="0" fontId="2" fillId="0" borderId="13" xfId="8" applyBorder="1" applyAlignment="1">
      <alignment horizontal="center" vertical="center" shrinkToFit="1"/>
    </xf>
    <xf numFmtId="0" fontId="2" fillId="0" borderId="1" xfId="8" applyBorder="1" applyAlignment="1">
      <alignment horizontal="center" vertical="center" shrinkToFit="1"/>
    </xf>
    <xf numFmtId="0" fontId="2" fillId="0" borderId="14" xfId="8" applyBorder="1" applyAlignment="1">
      <alignment horizontal="center" vertical="center" shrinkToFit="1"/>
    </xf>
    <xf numFmtId="0" fontId="2" fillId="0" borderId="9" xfId="8" applyBorder="1" applyAlignment="1">
      <alignment horizontal="center" vertical="center" shrinkToFit="1"/>
    </xf>
    <xf numFmtId="0" fontId="2" fillId="0" borderId="7" xfId="8" applyBorder="1" applyAlignment="1">
      <alignment horizontal="center" vertical="center" shrinkToFit="1"/>
    </xf>
    <xf numFmtId="0" fontId="2" fillId="0" borderId="6" xfId="8" applyBorder="1" applyAlignment="1">
      <alignment horizontal="center" vertical="center" shrinkToFit="1"/>
    </xf>
    <xf numFmtId="0" fontId="0" fillId="0" borderId="1" xfId="8" applyFont="1" applyBorder="1" applyAlignment="1">
      <alignment horizontal="center" vertical="center" shrinkToFit="1"/>
    </xf>
    <xf numFmtId="0" fontId="0" fillId="0" borderId="7" xfId="8" applyFont="1" applyBorder="1" applyAlignment="1">
      <alignment horizontal="center" vertical="center" shrinkToFit="1"/>
    </xf>
    <xf numFmtId="0" fontId="0" fillId="0" borderId="2" xfId="8" applyFont="1" applyBorder="1" applyAlignment="1">
      <alignment vertical="center" shrinkToFit="1"/>
    </xf>
    <xf numFmtId="0" fontId="0" fillId="0" borderId="4" xfId="8" applyFont="1" applyBorder="1" applyAlignment="1">
      <alignment vertical="center" shrinkToFit="1"/>
    </xf>
    <xf numFmtId="0" fontId="10" fillId="0" borderId="13" xfId="8" applyFont="1" applyBorder="1" applyAlignment="1">
      <alignment horizontal="center" vertical="center" shrinkToFit="1"/>
    </xf>
    <xf numFmtId="0" fontId="10" fillId="0" borderId="1" xfId="8" applyFont="1" applyBorder="1" applyAlignment="1">
      <alignment horizontal="center" vertical="center" shrinkToFit="1"/>
    </xf>
    <xf numFmtId="0" fontId="10" fillId="0" borderId="14" xfId="8" applyFont="1" applyBorder="1" applyAlignment="1">
      <alignment horizontal="center" vertical="center" shrinkToFit="1"/>
    </xf>
    <xf numFmtId="0" fontId="10" fillId="0" borderId="9" xfId="8" applyFont="1" applyBorder="1" applyAlignment="1">
      <alignment horizontal="center" vertical="center" shrinkToFit="1"/>
    </xf>
    <xf numFmtId="0" fontId="10" fillId="0" borderId="7" xfId="8" applyFont="1" applyBorder="1" applyAlignment="1">
      <alignment horizontal="center" vertical="center" shrinkToFit="1"/>
    </xf>
    <xf numFmtId="0" fontId="10" fillId="0" borderId="6" xfId="8" applyFont="1" applyBorder="1" applyAlignment="1">
      <alignment horizontal="center" vertical="center" shrinkToFit="1"/>
    </xf>
    <xf numFmtId="0" fontId="8" fillId="0" borderId="1" xfId="8" applyFont="1" applyBorder="1" applyAlignment="1">
      <alignment horizontal="center" vertical="center" shrinkToFit="1"/>
    </xf>
    <xf numFmtId="0" fontId="8" fillId="0" borderId="7" xfId="8" applyFont="1" applyBorder="1" applyAlignment="1">
      <alignment horizontal="center" vertical="center" shrinkToFit="1"/>
    </xf>
    <xf numFmtId="56" fontId="2" fillId="0" borderId="13" xfId="8" applyNumberFormat="1" applyBorder="1" applyAlignment="1">
      <alignment horizontal="center" vertical="center" shrinkToFit="1"/>
    </xf>
    <xf numFmtId="49" fontId="10" fillId="0" borderId="13" xfId="8" applyNumberFormat="1" applyFont="1" applyBorder="1" applyAlignment="1">
      <alignment horizontal="center" vertical="center" shrinkToFit="1"/>
    </xf>
    <xf numFmtId="49" fontId="10" fillId="0" borderId="1" xfId="8" applyNumberFormat="1" applyFont="1" applyBorder="1" applyAlignment="1">
      <alignment horizontal="center" vertical="center" shrinkToFit="1"/>
    </xf>
    <xf numFmtId="49" fontId="10" fillId="0" borderId="14" xfId="8" applyNumberFormat="1" applyFont="1" applyBorder="1" applyAlignment="1">
      <alignment horizontal="center" vertical="center" shrinkToFit="1"/>
    </xf>
    <xf numFmtId="49" fontId="10" fillId="0" borderId="9" xfId="8" applyNumberFormat="1" applyFont="1" applyBorder="1" applyAlignment="1">
      <alignment horizontal="center" vertical="center" shrinkToFit="1"/>
    </xf>
    <xf numFmtId="49" fontId="10" fillId="0" borderId="7" xfId="8" applyNumberFormat="1" applyFont="1" applyBorder="1" applyAlignment="1">
      <alignment horizontal="center" vertical="center" shrinkToFit="1"/>
    </xf>
    <xf numFmtId="49" fontId="10" fillId="0" borderId="6" xfId="8" applyNumberFormat="1" applyFont="1" applyBorder="1" applyAlignment="1">
      <alignment horizontal="center" vertical="center" shrinkToFit="1"/>
    </xf>
    <xf numFmtId="0" fontId="0" fillId="0" borderId="7" xfId="8" applyFont="1" applyBorder="1" applyAlignment="1">
      <alignment horizontal="center" shrinkToFit="1"/>
    </xf>
    <xf numFmtId="0" fontId="2" fillId="0" borderId="2" xfId="8" applyBorder="1" applyAlignment="1">
      <alignment shrinkToFit="1"/>
    </xf>
    <xf numFmtId="0" fontId="2" fillId="0" borderId="4" xfId="8" applyBorder="1" applyAlignment="1">
      <alignment shrinkToFit="1"/>
    </xf>
    <xf numFmtId="56" fontId="2" fillId="0" borderId="14" xfId="8" applyNumberFormat="1" applyBorder="1" applyAlignment="1">
      <alignment horizontal="center" vertical="center" shrinkToFit="1"/>
    </xf>
    <xf numFmtId="56" fontId="2" fillId="0" borderId="9" xfId="8" applyNumberFormat="1" applyBorder="1" applyAlignment="1">
      <alignment horizontal="center" vertical="center" shrinkToFit="1"/>
    </xf>
    <xf numFmtId="56" fontId="2" fillId="0" borderId="6" xfId="8" applyNumberFormat="1" applyBorder="1" applyAlignment="1">
      <alignment horizontal="center" vertical="center" shrinkToFit="1"/>
    </xf>
    <xf numFmtId="0" fontId="0" fillId="0" borderId="2" xfId="8" applyFont="1" applyBorder="1" applyAlignment="1">
      <alignment horizontal="center" vertical="center" shrinkToFit="1"/>
    </xf>
    <xf numFmtId="0" fontId="0" fillId="0" borderId="4" xfId="8" applyFont="1" applyBorder="1" applyAlignment="1">
      <alignment horizontal="center" vertical="center" shrinkToFit="1"/>
    </xf>
    <xf numFmtId="0" fontId="10" fillId="0" borderId="13" xfId="8" applyFont="1" applyBorder="1" applyAlignment="1" applyProtection="1">
      <alignment horizontal="center" vertical="center" shrinkToFit="1"/>
      <protection locked="0"/>
    </xf>
    <xf numFmtId="0" fontId="0" fillId="0" borderId="34" xfId="8" applyFont="1" applyBorder="1" applyAlignment="1">
      <alignment horizontal="center" vertical="center" shrinkToFit="1"/>
    </xf>
    <xf numFmtId="0" fontId="0" fillId="0" borderId="35" xfId="8" applyFont="1" applyBorder="1" applyAlignment="1">
      <alignment horizontal="center" vertical="center" shrinkToFit="1"/>
    </xf>
    <xf numFmtId="0" fontId="0" fillId="0" borderId="36" xfId="8" applyFont="1" applyBorder="1" applyAlignment="1">
      <alignment horizontal="center" vertical="center" shrinkToFit="1"/>
    </xf>
    <xf numFmtId="0" fontId="0" fillId="0" borderId="37" xfId="8" applyFont="1" applyBorder="1" applyAlignment="1">
      <alignment horizontal="center" vertical="center" shrinkToFit="1"/>
    </xf>
    <xf numFmtId="0" fontId="0" fillId="0" borderId="38" xfId="8" applyFont="1" applyBorder="1" applyAlignment="1">
      <alignment horizontal="center" vertical="center" shrinkToFit="1"/>
    </xf>
    <xf numFmtId="0" fontId="0" fillId="0" borderId="39" xfId="8" applyFont="1" applyBorder="1" applyAlignment="1">
      <alignment horizontal="center" vertical="center" shrinkToFit="1"/>
    </xf>
    <xf numFmtId="0" fontId="0" fillId="0" borderId="13" xfId="8" applyFont="1" applyBorder="1" applyAlignment="1">
      <alignment horizontal="center" vertical="center" shrinkToFit="1"/>
    </xf>
    <xf numFmtId="0" fontId="0" fillId="0" borderId="14" xfId="8" applyFont="1" applyBorder="1" applyAlignment="1">
      <alignment horizontal="center" vertical="center" shrinkToFit="1"/>
    </xf>
    <xf numFmtId="0" fontId="0" fillId="0" borderId="9" xfId="8" applyFont="1" applyBorder="1" applyAlignment="1">
      <alignment horizontal="center" vertical="center" shrinkToFit="1"/>
    </xf>
    <xf numFmtId="0" fontId="0" fillId="0" borderId="6" xfId="8" applyFont="1" applyBorder="1" applyAlignment="1">
      <alignment horizontal="center" vertical="center" shrinkToFit="1"/>
    </xf>
    <xf numFmtId="0" fontId="0" fillId="0" borderId="3" xfId="8" applyFont="1" applyBorder="1" applyAlignment="1">
      <alignment horizontal="center" vertical="center" shrinkToFit="1"/>
    </xf>
    <xf numFmtId="0" fontId="0" fillId="0" borderId="2" xfId="8" applyFont="1" applyBorder="1" applyAlignment="1">
      <alignment horizontal="distributed" vertical="center" shrinkToFit="1"/>
    </xf>
    <xf numFmtId="0" fontId="0" fillId="0" borderId="4" xfId="8" applyFont="1" applyBorder="1" applyAlignment="1">
      <alignment horizontal="distributed" vertical="center" shrinkToFit="1"/>
    </xf>
    <xf numFmtId="0" fontId="7" fillId="0" borderId="3" xfId="8" applyFont="1" applyBorder="1" applyAlignment="1">
      <alignment horizontal="distributed" vertical="center" shrinkToFit="1"/>
    </xf>
    <xf numFmtId="0" fontId="13" fillId="0" borderId="7" xfId="8" applyFont="1" applyBorder="1" applyAlignment="1">
      <alignment horizontal="right" vertical="center" shrinkToFit="1"/>
    </xf>
    <xf numFmtId="0" fontId="13" fillId="0" borderId="7" xfId="8" applyFont="1" applyBorder="1" applyAlignment="1">
      <alignment horizontal="left" vertical="center" shrinkToFit="1"/>
    </xf>
    <xf numFmtId="0" fontId="7" fillId="0" borderId="1" xfId="8" applyFont="1" applyBorder="1" applyAlignment="1">
      <alignment horizontal="center" vertical="center" shrinkToFit="1"/>
    </xf>
    <xf numFmtId="0" fontId="7" fillId="0" borderId="14" xfId="8" applyFont="1" applyBorder="1" applyAlignment="1">
      <alignment horizontal="center" vertical="center" shrinkToFit="1"/>
    </xf>
    <xf numFmtId="0" fontId="7" fillId="0" borderId="7" xfId="8" applyFont="1" applyBorder="1" applyAlignment="1">
      <alignment horizontal="center" vertical="center" shrinkToFit="1"/>
    </xf>
    <xf numFmtId="0" fontId="7" fillId="0" borderId="6" xfId="8" applyFont="1" applyBorder="1" applyAlignment="1">
      <alignment horizontal="center" vertical="center" shrinkToFit="1"/>
    </xf>
    <xf numFmtId="0" fontId="14" fillId="0" borderId="13" xfId="8" applyFont="1" applyBorder="1" applyAlignment="1">
      <alignment horizontal="center" vertical="center" wrapText="1" shrinkToFit="1"/>
    </xf>
    <xf numFmtId="0" fontId="14" fillId="0" borderId="1" xfId="8" applyFont="1" applyBorder="1" applyAlignment="1">
      <alignment horizontal="center" vertical="center" shrinkToFit="1"/>
    </xf>
    <xf numFmtId="0" fontId="14" fillId="0" borderId="14" xfId="8" applyFont="1" applyBorder="1" applyAlignment="1">
      <alignment horizontal="center" vertical="center" shrinkToFit="1"/>
    </xf>
    <xf numFmtId="0" fontId="14" fillId="0" borderId="9" xfId="8" applyFont="1" applyBorder="1" applyAlignment="1">
      <alignment horizontal="center" vertical="center" shrinkToFit="1"/>
    </xf>
    <xf numFmtId="0" fontId="14" fillId="0" borderId="7" xfId="8" applyFont="1" applyBorder="1" applyAlignment="1">
      <alignment horizontal="center" vertical="center" shrinkToFit="1"/>
    </xf>
    <xf numFmtId="0" fontId="14" fillId="0" borderId="6" xfId="8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1" xfId="0" applyFont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 shrinkToFit="1"/>
    </xf>
    <xf numFmtId="0" fontId="11" fillId="0" borderId="7" xfId="0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 wrapText="1" shrinkToFit="1"/>
    </xf>
    <xf numFmtId="0" fontId="0" fillId="0" borderId="0" xfId="0" applyAlignment="1">
      <alignment horizontal="right" vertical="center" shrinkToFit="1"/>
    </xf>
    <xf numFmtId="0" fontId="10" fillId="0" borderId="0" xfId="0" applyFont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 shrinkToFit="1"/>
    </xf>
    <xf numFmtId="0" fontId="10" fillId="0" borderId="5" xfId="0" applyFont="1" applyBorder="1" applyAlignment="1">
      <alignment horizontal="right" vertical="center" shrinkToFit="1"/>
    </xf>
    <xf numFmtId="49" fontId="10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77" fillId="0" borderId="0" xfId="0" applyFont="1" applyAlignment="1">
      <alignment horizontal="left" vertical="center" wrapText="1"/>
    </xf>
    <xf numFmtId="56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17">
    <cellStyle name="桁区切り [0.00] 2" xfId="1" xr:uid="{00000000-0005-0000-0000-000000000000}"/>
    <cellStyle name="標準" xfId="0" builtinId="0"/>
    <cellStyle name="標準 10" xfId="2" xr:uid="{00000000-0005-0000-0000-000002000000}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00000000-0005-0000-0000-000006000000}"/>
    <cellStyle name="標準 3 2" xfId="15" xr:uid="{00000000-0005-0000-0000-000007000000}"/>
    <cellStyle name="標準 4" xfId="7" xr:uid="{00000000-0005-0000-0000-000008000000}"/>
    <cellStyle name="標準 5" xfId="8" xr:uid="{00000000-0005-0000-0000-000009000000}"/>
    <cellStyle name="標準 6" xfId="9" xr:uid="{00000000-0005-0000-0000-00000A000000}"/>
    <cellStyle name="標準 7" xfId="10" xr:uid="{00000000-0005-0000-0000-00000B000000}"/>
    <cellStyle name="標準 7 2" xfId="11" xr:uid="{00000000-0005-0000-0000-00000C000000}"/>
    <cellStyle name="標準 8" xfId="12" xr:uid="{00000000-0005-0000-0000-00000D000000}"/>
    <cellStyle name="標準 9" xfId="13" xr:uid="{00000000-0005-0000-0000-00000E000000}"/>
    <cellStyle name="標準_2004ｸﾗﾌﾞﾕｰｽ関東大会2次試合結果" xfId="14" xr:uid="{00000000-0005-0000-0000-00000F000000}"/>
    <cellStyle name="標準_Sheet1 2" xfId="16" xr:uid="{00000000-0005-0000-0000-000010000000}"/>
  </cellStyles>
  <dxfs count="17"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microsoft.com/office/2017/10/relationships/person" Target="persons/person4.xml"/><Relationship Id="rId55" Type="http://schemas.microsoft.com/office/2017/10/relationships/person" Target="persons/person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microsoft.com/office/2017/10/relationships/person" Target="persons/person5.xml"/><Relationship Id="rId58" Type="http://schemas.microsoft.com/office/2017/10/relationships/person" Target="persons/person9.xml"/><Relationship Id="rId5" Type="http://schemas.openxmlformats.org/officeDocument/2006/relationships/worksheet" Target="worksheets/sheet5.xml"/><Relationship Id="rId61" Type="http://schemas.microsoft.com/office/2017/10/relationships/person" Target="persons/person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56" Type="http://schemas.microsoft.com/office/2017/10/relationships/person" Target="persons/person10.xml"/><Relationship Id="rId8" Type="http://schemas.openxmlformats.org/officeDocument/2006/relationships/worksheet" Target="worksheets/sheet8.xml"/><Relationship Id="rId51" Type="http://schemas.microsoft.com/office/2017/10/relationships/person" Target="persons/person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59" Type="http://schemas.microsoft.com/office/2017/10/relationships/person" Target="persons/perso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microsoft.com/office/2017/10/relationships/person" Target="persons/pers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57" Type="http://schemas.microsoft.com/office/2017/10/relationships/person" Target="persons/person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60" Type="http://schemas.microsoft.com/office/2017/10/relationships/person" Target="persons/person0.xml"/><Relationship Id="rId52" Type="http://schemas.microsoft.com/office/2017/10/relationships/person" Target="persons/pers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15</xdr:row>
      <xdr:rowOff>266700</xdr:rowOff>
    </xdr:from>
    <xdr:to>
      <xdr:col>62</xdr:col>
      <xdr:colOff>57150</xdr:colOff>
      <xdr:row>16</xdr:row>
      <xdr:rowOff>0</xdr:rowOff>
    </xdr:to>
    <xdr:sp macro="" textlink="">
      <xdr:nvSpPr>
        <xdr:cNvPr id="348625" name="Line 72">
          <a:extLst>
            <a:ext uri="{FF2B5EF4-FFF2-40B4-BE49-F238E27FC236}">
              <a16:creationId xmlns:a16="http://schemas.microsoft.com/office/drawing/2014/main" id="{3A508C34-4446-D06A-E6DF-4D332EB87B10}"/>
            </a:ext>
          </a:extLst>
        </xdr:cNvPr>
        <xdr:cNvSpPr>
          <a:spLocks noChangeShapeType="1"/>
        </xdr:cNvSpPr>
      </xdr:nvSpPr>
      <xdr:spPr bwMode="auto">
        <a:xfrm flipH="1" flipV="1">
          <a:off x="114300" y="3362325"/>
          <a:ext cx="7620000" cy="9525"/>
        </a:xfrm>
        <a:prstGeom prst="line">
          <a:avLst/>
        </a:prstGeom>
        <a:noFill/>
        <a:ln w="285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69</xdr:col>
      <xdr:colOff>167875</xdr:colOff>
      <xdr:row>26</xdr:row>
      <xdr:rowOff>0</xdr:rowOff>
    </xdr:from>
    <xdr:ext cx="1788511" cy="154683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7AB1EC7-2F2D-2BE5-240C-64232EAFAFC4}"/>
            </a:ext>
          </a:extLst>
        </xdr:cNvPr>
        <xdr:cNvSpPr txBox="1"/>
      </xdr:nvSpPr>
      <xdr:spPr>
        <a:xfrm>
          <a:off x="8339136" y="7747398"/>
          <a:ext cx="1781176" cy="1546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t">
          <a:spAutoFit/>
        </a:bodyPr>
        <a:lstStyle/>
        <a:p>
          <a:pPr>
            <a:lnSpc>
              <a:spcPts val="1500"/>
            </a:lnSpc>
          </a:pPr>
          <a:r>
            <a:rPr kumimoji="1" lang="en-US" altLang="ja-JP" sz="1200">
              <a:solidFill>
                <a:sysClr val="windowText" lastClr="000000"/>
              </a:solidFill>
            </a:rPr>
            <a:t>4</a:t>
          </a:r>
          <a:r>
            <a:rPr kumimoji="1" lang="ja-JP" altLang="en-US" sz="1200">
              <a:solidFill>
                <a:sysClr val="windowText" lastClr="000000"/>
              </a:solidFill>
            </a:rPr>
            <a:t>日目</a:t>
          </a:r>
          <a:r>
            <a:rPr kumimoji="1" lang="en-US" altLang="ja-JP" sz="1200">
              <a:solidFill>
                <a:sysClr val="windowText" lastClr="000000"/>
              </a:solidFill>
            </a:rPr>
            <a:t>6</a:t>
          </a:r>
          <a:r>
            <a:rPr kumimoji="1" lang="ja-JP" altLang="en-US" sz="1200">
              <a:solidFill>
                <a:sysClr val="windowText" lastClr="000000"/>
              </a:solidFill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日（日）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豊富農村公園</a:t>
          </a:r>
          <a:r>
            <a:rPr kumimoji="1" lang="en-US" altLang="ja-JP" sz="1200">
              <a:solidFill>
                <a:sysClr val="windowText" lastClr="000000"/>
              </a:solidFill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</a:rPr>
            <a:t>面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①　９：３０～準々決勝</a:t>
          </a:r>
          <a:endParaRPr kumimoji="1" lang="en-US" altLang="ja-JP" sz="1200"/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②１０：３０～準々決勝</a:t>
          </a:r>
          <a:r>
            <a:rPr kumimoji="1" lang="ja-JP" altLang="en-US" sz="1200" baseline="0"/>
            <a:t> </a:t>
          </a:r>
          <a:endParaRPr kumimoji="1" lang="en-US" altLang="ja-JP" sz="1200"/>
        </a:p>
        <a:p>
          <a:pPr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③１１：３０～準決勝</a:t>
          </a:r>
          <a:r>
            <a:rPr kumimoji="1" lang="ja-JP" altLang="en-US" sz="1200" baseline="0"/>
            <a:t>  </a:t>
          </a:r>
          <a:endParaRPr kumimoji="1" lang="en-US" altLang="ja-JP" sz="1200" baseline="0"/>
        </a:p>
        <a:p>
          <a:pPr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④１２：３０～</a:t>
          </a:r>
          <a:r>
            <a:rPr kumimoji="1" lang="ja-JP" altLang="en-US" sz="1200">
              <a:solidFill>
                <a:schemeClr val="tx1"/>
              </a:solidFill>
            </a:rPr>
            <a:t>準決勝</a:t>
          </a:r>
          <a:r>
            <a:rPr kumimoji="1" lang="ja-JP" altLang="en-US" sz="1200"/>
            <a:t>               </a:t>
          </a:r>
          <a:endParaRPr kumimoji="1" lang="en-US" altLang="ja-JP" sz="1200"/>
        </a:p>
        <a:p>
          <a:pPr>
            <a:lnSpc>
              <a:spcPts val="1600"/>
            </a:lnSpc>
          </a:pPr>
          <a:endParaRPr kumimoji="1" lang="en-US" altLang="ja-JP" sz="1400"/>
        </a:p>
      </xdr:txBody>
    </xdr:sp>
    <xdr:clientData/>
  </xdr:oneCellAnchor>
  <xdr:oneCellAnchor>
    <xdr:from>
      <xdr:col>0</xdr:col>
      <xdr:colOff>0</xdr:colOff>
      <xdr:row>27</xdr:row>
      <xdr:rowOff>138114</xdr:rowOff>
    </xdr:from>
    <xdr:ext cx="3352801" cy="210980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F23E9BB-EEE6-A1DC-00C4-ADB67E844DD7}"/>
            </a:ext>
          </a:extLst>
        </xdr:cNvPr>
        <xdr:cNvSpPr txBox="1"/>
      </xdr:nvSpPr>
      <xdr:spPr>
        <a:xfrm>
          <a:off x="0" y="8601077"/>
          <a:ext cx="3352801" cy="2100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600"/>
            <a:t>第</a:t>
          </a:r>
          <a:r>
            <a:rPr kumimoji="1" lang="en-US" altLang="ja-JP" sz="1600"/>
            <a:t>12</a:t>
          </a:r>
          <a:r>
            <a:rPr kumimoji="1" lang="ja-JP" altLang="en-US" sz="1600"/>
            <a:t>回北関東Ｕ</a:t>
          </a:r>
          <a:r>
            <a:rPr kumimoji="1" lang="en-US" altLang="ja-JP" sz="1600"/>
            <a:t>-12</a:t>
          </a:r>
          <a:r>
            <a:rPr kumimoji="1" lang="ja-JP" altLang="en-US" sz="1600"/>
            <a:t>サッカー大会　</a:t>
          </a:r>
          <a:r>
            <a:rPr kumimoji="1" lang="en-US" altLang="ja-JP" sz="1600"/>
            <a:t>2023/9/2</a:t>
          </a:r>
          <a:r>
            <a:rPr kumimoji="1" lang="ja-JP" altLang="en-US" sz="1600"/>
            <a:t>～</a:t>
          </a:r>
          <a:r>
            <a:rPr kumimoji="1" lang="en-US" altLang="ja-JP" sz="1600"/>
            <a:t>3</a:t>
          </a:r>
          <a:r>
            <a:rPr kumimoji="1" lang="ja-JP" altLang="en-US" sz="1600"/>
            <a:t>　群馬県</a:t>
          </a:r>
          <a:endParaRPr kumimoji="1" lang="en-US" altLang="ja-JP" sz="1600"/>
        </a:p>
        <a:p>
          <a:r>
            <a:rPr kumimoji="1" lang="ja-JP" altLang="en-US" sz="1600"/>
            <a:t>第</a:t>
          </a:r>
          <a:r>
            <a:rPr kumimoji="1" lang="en-US" altLang="ja-JP" sz="1600"/>
            <a:t>4</a:t>
          </a:r>
          <a:r>
            <a:rPr kumimoji="1" lang="ja-JP" altLang="en-US" sz="1600"/>
            <a:t>位： 増穂</a:t>
          </a:r>
          <a:r>
            <a:rPr kumimoji="1" lang="en-US" altLang="ja-JP" sz="1600"/>
            <a:t>SC</a:t>
          </a:r>
        </a:p>
        <a:p>
          <a:r>
            <a:rPr kumimoji="1" lang="ja-JP" altLang="en-US" sz="1600"/>
            <a:t>第</a:t>
          </a:r>
          <a:r>
            <a:rPr kumimoji="1" lang="en-US" altLang="ja-JP" sz="1600"/>
            <a:t>5</a:t>
          </a:r>
          <a:r>
            <a:rPr kumimoji="1" lang="ja-JP" altLang="en-US" sz="1600"/>
            <a:t>位： 大里</a:t>
          </a:r>
          <a:r>
            <a:rPr kumimoji="1" lang="en-US" altLang="ja-JP" sz="1600"/>
            <a:t>SSS</a:t>
          </a:r>
        </a:p>
        <a:p>
          <a:r>
            <a:rPr kumimoji="1" lang="ja-JP" altLang="en-US" sz="1600"/>
            <a:t>第</a:t>
          </a:r>
          <a:r>
            <a:rPr kumimoji="1" lang="en-US" altLang="ja-JP" sz="1600"/>
            <a:t>6</a:t>
          </a:r>
          <a:r>
            <a:rPr kumimoji="1" lang="ja-JP" altLang="en-US" sz="1600"/>
            <a:t>位： エルドラード</a:t>
          </a:r>
          <a:r>
            <a:rPr kumimoji="1" lang="en-US" altLang="ja-JP" sz="1600"/>
            <a:t>FC</a:t>
          </a:r>
        </a:p>
        <a:p>
          <a:r>
            <a:rPr kumimoji="1" lang="ja-JP" altLang="en-US" sz="1600"/>
            <a:t>第</a:t>
          </a:r>
          <a:r>
            <a:rPr kumimoji="1" lang="en-US" altLang="ja-JP" sz="1600"/>
            <a:t>7</a:t>
          </a:r>
          <a:r>
            <a:rPr kumimoji="1" lang="ja-JP" altLang="en-US" sz="1600"/>
            <a:t>位： </a:t>
          </a:r>
          <a:r>
            <a:rPr kumimoji="1" lang="en-US" altLang="ja-JP" sz="1600"/>
            <a:t>FC</a:t>
          </a:r>
          <a:r>
            <a:rPr kumimoji="1" lang="ja-JP" altLang="en-US" sz="1600"/>
            <a:t>アルピーノ</a:t>
          </a:r>
          <a:endParaRPr kumimoji="1" lang="en-US" altLang="ja-JP" sz="1600"/>
        </a:p>
        <a:p>
          <a:r>
            <a:rPr kumimoji="1" lang="ja-JP" altLang="en-US" sz="1600"/>
            <a:t>第</a:t>
          </a:r>
          <a:r>
            <a:rPr kumimoji="1" lang="en-US" altLang="ja-JP" sz="1600"/>
            <a:t>8</a:t>
          </a:r>
          <a:r>
            <a:rPr kumimoji="1" lang="ja-JP" altLang="en-US" sz="1600"/>
            <a:t>位： </a:t>
          </a:r>
          <a:r>
            <a:rPr kumimoji="1" lang="en-US" altLang="ja-JP" sz="1600"/>
            <a:t>FC</a:t>
          </a:r>
          <a:r>
            <a:rPr kumimoji="1" lang="ja-JP" altLang="en-US" sz="1600"/>
            <a:t>ラーゴ河口湖</a:t>
          </a:r>
          <a:r>
            <a:rPr kumimoji="1" lang="en-US" altLang="ja-JP" sz="1600"/>
            <a:t>U12</a:t>
          </a:r>
        </a:p>
      </xdr:txBody>
    </xdr:sp>
    <xdr:clientData/>
  </xdr:oneCellAnchor>
  <xdr:oneCellAnchor>
    <xdr:from>
      <xdr:col>1</xdr:col>
      <xdr:colOff>61911</xdr:colOff>
      <xdr:row>7</xdr:row>
      <xdr:rowOff>128589</xdr:rowOff>
    </xdr:from>
    <xdr:ext cx="2563024" cy="133350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7236373-3E72-13E3-B1EB-A3F71C276B03}"/>
            </a:ext>
          </a:extLst>
        </xdr:cNvPr>
        <xdr:cNvSpPr txBox="1"/>
      </xdr:nvSpPr>
      <xdr:spPr>
        <a:xfrm>
          <a:off x="176212" y="1128714"/>
          <a:ext cx="2552700" cy="1333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最終日　</a:t>
          </a:r>
          <a:r>
            <a:rPr kumimoji="1" lang="en-US" altLang="ja-JP" sz="1400"/>
            <a:t>7</a:t>
          </a:r>
          <a:r>
            <a:rPr kumimoji="1" lang="ja-JP" altLang="en-US" sz="1400"/>
            <a:t>月</a:t>
          </a:r>
          <a:r>
            <a:rPr kumimoji="1" lang="en-US" altLang="ja-JP" sz="1400"/>
            <a:t>8</a:t>
          </a:r>
          <a:r>
            <a:rPr kumimoji="1" lang="ja-JP" altLang="en-US" sz="1400"/>
            <a:t>日（土）</a:t>
          </a:r>
          <a:endParaRPr kumimoji="1" lang="en-US" altLang="ja-JP" sz="1400"/>
        </a:p>
        <a:p>
          <a:r>
            <a:rPr kumimoji="1" lang="ja-JP" altLang="en-US" sz="1400"/>
            <a:t>長坂総合スポーツ公園人工芝</a:t>
          </a:r>
          <a:r>
            <a:rPr kumimoji="1" lang="en-US" altLang="ja-JP" sz="1400"/>
            <a:t>G</a:t>
          </a:r>
        </a:p>
        <a:p>
          <a:r>
            <a:rPr kumimoji="1" lang="ja-JP" altLang="en-US" sz="1400">
              <a:solidFill>
                <a:srgbClr val="FF0000"/>
              </a:solidFill>
            </a:rPr>
            <a:t>①１０：００～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位決定戦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rgbClr val="FF0000"/>
              </a:solidFill>
            </a:rPr>
            <a:t>②１１：００～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決勝戦</a:t>
          </a:r>
          <a:endParaRPr lang="ja-JP" altLang="ja-JP" sz="1400">
            <a:solidFill>
              <a:srgbClr val="FF0000"/>
            </a:solidFill>
            <a:effectLst/>
          </a:endParaRPr>
        </a:p>
        <a:p>
          <a:pPr>
            <a:lnSpc>
              <a:spcPts val="1600"/>
            </a:lnSpc>
          </a:pPr>
          <a:endParaRPr kumimoji="1" lang="en-US" altLang="ja-JP" sz="14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108856</xdr:colOff>
      <xdr:row>9</xdr:row>
      <xdr:rowOff>149679</xdr:rowOff>
    </xdr:from>
    <xdr:to>
      <xdr:col>43</xdr:col>
      <xdr:colOff>585106</xdr:colOff>
      <xdr:row>10</xdr:row>
      <xdr:rowOff>122465</xdr:rowOff>
    </xdr:to>
    <xdr:sp macro="" textlink="">
      <xdr:nvSpPr>
        <xdr:cNvPr id="7" name="フリーフォーム 6">
          <a:extLst>
            <a:ext uri="{FF2B5EF4-FFF2-40B4-BE49-F238E27FC236}">
              <a16:creationId xmlns:a16="http://schemas.microsoft.com/office/drawing/2014/main" id="{8201CE84-F1CD-0F0B-4D37-0667C7A7D969}"/>
            </a:ext>
          </a:extLst>
        </xdr:cNvPr>
        <xdr:cNvSpPr/>
      </xdr:nvSpPr>
      <xdr:spPr>
        <a:xfrm flipV="1">
          <a:off x="18002249" y="2925536"/>
          <a:ext cx="476250" cy="272143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367393</xdr:colOff>
      <xdr:row>14</xdr:row>
      <xdr:rowOff>163282</xdr:rowOff>
    </xdr:from>
    <xdr:to>
      <xdr:col>27</xdr:col>
      <xdr:colOff>149678</xdr:colOff>
      <xdr:row>16</xdr:row>
      <xdr:rowOff>108855</xdr:rowOff>
    </xdr:to>
    <xdr:sp macro="" textlink="">
      <xdr:nvSpPr>
        <xdr:cNvPr id="8" name="フリーフォーム 7">
          <a:extLst>
            <a:ext uri="{FF2B5EF4-FFF2-40B4-BE49-F238E27FC236}">
              <a16:creationId xmlns:a16="http://schemas.microsoft.com/office/drawing/2014/main" id="{1E77014D-C2B0-C61E-5F2B-FED2D59EBCA5}"/>
            </a:ext>
          </a:extLst>
        </xdr:cNvPr>
        <xdr:cNvSpPr/>
      </xdr:nvSpPr>
      <xdr:spPr>
        <a:xfrm>
          <a:off x="13824857" y="4435925"/>
          <a:ext cx="476250" cy="544287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244928</xdr:colOff>
      <xdr:row>17</xdr:row>
      <xdr:rowOff>27214</xdr:rowOff>
    </xdr:from>
    <xdr:to>
      <xdr:col>35</xdr:col>
      <xdr:colOff>285750</xdr:colOff>
      <xdr:row>17</xdr:row>
      <xdr:rowOff>27214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61DFFB3D-FE9E-F2BF-3975-96D773712D96}"/>
            </a:ext>
          </a:extLst>
        </xdr:cNvPr>
        <xdr:cNvCxnSpPr/>
      </xdr:nvCxnSpPr>
      <xdr:spPr>
        <a:xfrm>
          <a:off x="18165535" y="5197928"/>
          <a:ext cx="1428751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598714</xdr:colOff>
      <xdr:row>11</xdr:row>
      <xdr:rowOff>122465</xdr:rowOff>
    </xdr:from>
    <xdr:to>
      <xdr:col>45</xdr:col>
      <xdr:colOff>163286</xdr:colOff>
      <xdr:row>11</xdr:row>
      <xdr:rowOff>122465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C4642EC-0EB8-596B-C5E9-A4AA9BC3FB60}"/>
            </a:ext>
          </a:extLst>
        </xdr:cNvPr>
        <xdr:cNvCxnSpPr/>
      </xdr:nvCxnSpPr>
      <xdr:spPr>
        <a:xfrm>
          <a:off x="18492107" y="3497036"/>
          <a:ext cx="95250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693963</xdr:colOff>
      <xdr:row>14</xdr:row>
      <xdr:rowOff>149678</xdr:rowOff>
    </xdr:from>
    <xdr:to>
      <xdr:col>37</xdr:col>
      <xdr:colOff>476250</xdr:colOff>
      <xdr:row>15</xdr:row>
      <xdr:rowOff>122464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957C71C4-8001-F34F-59B2-13CBFDD7F6BA}"/>
            </a:ext>
          </a:extLst>
        </xdr:cNvPr>
        <xdr:cNvSpPr/>
      </xdr:nvSpPr>
      <xdr:spPr>
        <a:xfrm rot="10800000" flipV="1">
          <a:off x="13729606" y="4422321"/>
          <a:ext cx="476251" cy="272143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8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BFF0A85E-404F-B08F-8920-DBCB913C398F}"/>
            </a:ext>
          </a:extLst>
        </xdr:cNvPr>
        <xdr:cNvCxnSpPr/>
      </xdr:nvCxnSpPr>
      <xdr:spPr>
        <a:xfrm>
          <a:off x="3007179" y="2476500"/>
          <a:ext cx="47625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816428</xdr:colOff>
      <xdr:row>21</xdr:row>
      <xdr:rowOff>122465</xdr:rowOff>
    </xdr:from>
    <xdr:to>
      <xdr:col>37</xdr:col>
      <xdr:colOff>0</xdr:colOff>
      <xdr:row>21</xdr:row>
      <xdr:rowOff>122465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270ED8F-7B00-DEE5-6788-EDC75E74207E}"/>
            </a:ext>
          </a:extLst>
        </xdr:cNvPr>
        <xdr:cNvCxnSpPr/>
      </xdr:nvCxnSpPr>
      <xdr:spPr>
        <a:xfrm>
          <a:off x="12777107" y="6490608"/>
          <a:ext cx="95250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693962</xdr:colOff>
      <xdr:row>19</xdr:row>
      <xdr:rowOff>149676</xdr:rowOff>
    </xdr:from>
    <xdr:to>
      <xdr:col>37</xdr:col>
      <xdr:colOff>476249</xdr:colOff>
      <xdr:row>20</xdr:row>
      <xdr:rowOff>122463</xdr:rowOff>
    </xdr:to>
    <xdr:sp macro="" textlink="">
      <xdr:nvSpPr>
        <xdr:cNvPr id="19" name="フリーフォーム 18">
          <a:extLst>
            <a:ext uri="{FF2B5EF4-FFF2-40B4-BE49-F238E27FC236}">
              <a16:creationId xmlns:a16="http://schemas.microsoft.com/office/drawing/2014/main" id="{AE620D53-4CF9-BD35-6859-04B484D551EB}"/>
            </a:ext>
          </a:extLst>
        </xdr:cNvPr>
        <xdr:cNvSpPr/>
      </xdr:nvSpPr>
      <xdr:spPr>
        <a:xfrm rot="10800000">
          <a:off x="13729605" y="5919105"/>
          <a:ext cx="476251" cy="272144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693962</xdr:colOff>
      <xdr:row>8</xdr:row>
      <xdr:rowOff>149677</xdr:rowOff>
    </xdr:from>
    <xdr:to>
      <xdr:col>37</xdr:col>
      <xdr:colOff>476249</xdr:colOff>
      <xdr:row>9</xdr:row>
      <xdr:rowOff>122463</xdr:rowOff>
    </xdr:to>
    <xdr:sp macro="" textlink="">
      <xdr:nvSpPr>
        <xdr:cNvPr id="20" name="フリーフォーム 19">
          <a:extLst>
            <a:ext uri="{FF2B5EF4-FFF2-40B4-BE49-F238E27FC236}">
              <a16:creationId xmlns:a16="http://schemas.microsoft.com/office/drawing/2014/main" id="{02C0DF9F-6883-2234-DE0F-2B81352D6E10}"/>
            </a:ext>
          </a:extLst>
        </xdr:cNvPr>
        <xdr:cNvSpPr/>
      </xdr:nvSpPr>
      <xdr:spPr>
        <a:xfrm rot="10800000" flipV="1">
          <a:off x="13729605" y="2626177"/>
          <a:ext cx="476251" cy="272143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816428</xdr:colOff>
      <xdr:row>9</xdr:row>
      <xdr:rowOff>122465</xdr:rowOff>
    </xdr:from>
    <xdr:to>
      <xdr:col>37</xdr:col>
      <xdr:colOff>0</xdr:colOff>
      <xdr:row>9</xdr:row>
      <xdr:rowOff>136072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731583A1-ACB4-873A-D506-1430B5DE7BCD}"/>
            </a:ext>
          </a:extLst>
        </xdr:cNvPr>
        <xdr:cNvCxnSpPr/>
      </xdr:nvCxnSpPr>
      <xdr:spPr>
        <a:xfrm flipV="1">
          <a:off x="12777107" y="2898322"/>
          <a:ext cx="952500" cy="13607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462640</xdr:colOff>
      <xdr:row>6</xdr:row>
      <xdr:rowOff>176892</xdr:rowOff>
    </xdr:from>
    <xdr:to>
      <xdr:col>38</xdr:col>
      <xdr:colOff>244927</xdr:colOff>
      <xdr:row>8</xdr:row>
      <xdr:rowOff>122464</xdr:rowOff>
    </xdr:to>
    <xdr:sp macro="" textlink="">
      <xdr:nvSpPr>
        <xdr:cNvPr id="22" name="フリーフォーム 21">
          <a:extLst>
            <a:ext uri="{FF2B5EF4-FFF2-40B4-BE49-F238E27FC236}">
              <a16:creationId xmlns:a16="http://schemas.microsoft.com/office/drawing/2014/main" id="{130CCFF7-6755-3700-9D20-81A9B6D0E3D3}"/>
            </a:ext>
          </a:extLst>
        </xdr:cNvPr>
        <xdr:cNvSpPr/>
      </xdr:nvSpPr>
      <xdr:spPr>
        <a:xfrm rot="10800000">
          <a:off x="14192247" y="2054678"/>
          <a:ext cx="476251" cy="544286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462640</xdr:colOff>
      <xdr:row>14</xdr:row>
      <xdr:rowOff>176893</xdr:rowOff>
    </xdr:from>
    <xdr:to>
      <xdr:col>38</xdr:col>
      <xdr:colOff>244927</xdr:colOff>
      <xdr:row>16</xdr:row>
      <xdr:rowOff>122465</xdr:rowOff>
    </xdr:to>
    <xdr:sp macro="" textlink="">
      <xdr:nvSpPr>
        <xdr:cNvPr id="26" name="フリーフォーム 25">
          <a:extLst>
            <a:ext uri="{FF2B5EF4-FFF2-40B4-BE49-F238E27FC236}">
              <a16:creationId xmlns:a16="http://schemas.microsoft.com/office/drawing/2014/main" id="{E7BDF7FB-ECFF-D03A-E28C-98CC07F50E3C}"/>
            </a:ext>
          </a:extLst>
        </xdr:cNvPr>
        <xdr:cNvSpPr/>
      </xdr:nvSpPr>
      <xdr:spPr>
        <a:xfrm rot="10800000" flipV="1">
          <a:off x="14192247" y="4449536"/>
          <a:ext cx="476251" cy="544286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693963</xdr:colOff>
      <xdr:row>34</xdr:row>
      <xdr:rowOff>149678</xdr:rowOff>
    </xdr:from>
    <xdr:to>
      <xdr:col>37</xdr:col>
      <xdr:colOff>476250</xdr:colOff>
      <xdr:row>35</xdr:row>
      <xdr:rowOff>122464</xdr:rowOff>
    </xdr:to>
    <xdr:sp macro="" textlink="">
      <xdr:nvSpPr>
        <xdr:cNvPr id="27" name="フリーフォーム 26">
          <a:extLst>
            <a:ext uri="{FF2B5EF4-FFF2-40B4-BE49-F238E27FC236}">
              <a16:creationId xmlns:a16="http://schemas.microsoft.com/office/drawing/2014/main" id="{655DD5FD-600C-1980-D86F-E31727B17FBF}"/>
            </a:ext>
          </a:extLst>
        </xdr:cNvPr>
        <xdr:cNvSpPr/>
      </xdr:nvSpPr>
      <xdr:spPr>
        <a:xfrm rot="10800000" flipV="1">
          <a:off x="13729606" y="10409464"/>
          <a:ext cx="476251" cy="272143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816428</xdr:colOff>
      <xdr:row>35</xdr:row>
      <xdr:rowOff>122465</xdr:rowOff>
    </xdr:from>
    <xdr:to>
      <xdr:col>37</xdr:col>
      <xdr:colOff>0</xdr:colOff>
      <xdr:row>35</xdr:row>
      <xdr:rowOff>122466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17E32AF-2475-F183-8B59-CD6C93DA27B1}"/>
            </a:ext>
          </a:extLst>
        </xdr:cNvPr>
        <xdr:cNvCxnSpPr/>
      </xdr:nvCxnSpPr>
      <xdr:spPr>
        <a:xfrm>
          <a:off x="12777107" y="10681608"/>
          <a:ext cx="952500" cy="1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462640</xdr:colOff>
      <xdr:row>34</xdr:row>
      <xdr:rowOff>176893</xdr:rowOff>
    </xdr:from>
    <xdr:to>
      <xdr:col>38</xdr:col>
      <xdr:colOff>244927</xdr:colOff>
      <xdr:row>36</xdr:row>
      <xdr:rowOff>122465</xdr:rowOff>
    </xdr:to>
    <xdr:sp macro="" textlink="">
      <xdr:nvSpPr>
        <xdr:cNvPr id="29" name="フリーフォーム 28">
          <a:extLst>
            <a:ext uri="{FF2B5EF4-FFF2-40B4-BE49-F238E27FC236}">
              <a16:creationId xmlns:a16="http://schemas.microsoft.com/office/drawing/2014/main" id="{A283B0AD-6532-B714-4D86-843966B65413}"/>
            </a:ext>
          </a:extLst>
        </xdr:cNvPr>
        <xdr:cNvSpPr/>
      </xdr:nvSpPr>
      <xdr:spPr>
        <a:xfrm rot="10800000" flipV="1">
          <a:off x="14192247" y="10436679"/>
          <a:ext cx="476251" cy="544286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108856</xdr:colOff>
      <xdr:row>29</xdr:row>
      <xdr:rowOff>149681</xdr:rowOff>
    </xdr:from>
    <xdr:to>
      <xdr:col>43</xdr:col>
      <xdr:colOff>585106</xdr:colOff>
      <xdr:row>30</xdr:row>
      <xdr:rowOff>122466</xdr:rowOff>
    </xdr:to>
    <xdr:sp macro="" textlink="">
      <xdr:nvSpPr>
        <xdr:cNvPr id="30" name="フリーフォーム 29">
          <a:extLst>
            <a:ext uri="{FF2B5EF4-FFF2-40B4-BE49-F238E27FC236}">
              <a16:creationId xmlns:a16="http://schemas.microsoft.com/office/drawing/2014/main" id="{51B116FA-2BD3-03B9-4215-468B9246C2ED}"/>
            </a:ext>
          </a:extLst>
        </xdr:cNvPr>
        <xdr:cNvSpPr/>
      </xdr:nvSpPr>
      <xdr:spPr>
        <a:xfrm flipV="1">
          <a:off x="18002249" y="8912681"/>
          <a:ext cx="476250" cy="272142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598714</xdr:colOff>
      <xdr:row>31</xdr:row>
      <xdr:rowOff>122465</xdr:rowOff>
    </xdr:from>
    <xdr:to>
      <xdr:col>45</xdr:col>
      <xdr:colOff>163286</xdr:colOff>
      <xdr:row>31</xdr:row>
      <xdr:rowOff>122465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EE084020-EA44-B102-9B2B-59CEBED3D42A}"/>
            </a:ext>
          </a:extLst>
        </xdr:cNvPr>
        <xdr:cNvCxnSpPr/>
      </xdr:nvCxnSpPr>
      <xdr:spPr>
        <a:xfrm>
          <a:off x="18492107" y="9484179"/>
          <a:ext cx="95250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108856</xdr:colOff>
      <xdr:row>24</xdr:row>
      <xdr:rowOff>149678</xdr:rowOff>
    </xdr:from>
    <xdr:to>
      <xdr:col>43</xdr:col>
      <xdr:colOff>585106</xdr:colOff>
      <xdr:row>25</xdr:row>
      <xdr:rowOff>122464</xdr:rowOff>
    </xdr:to>
    <xdr:sp macro="" textlink="">
      <xdr:nvSpPr>
        <xdr:cNvPr id="32" name="フリーフォーム 31">
          <a:extLst>
            <a:ext uri="{FF2B5EF4-FFF2-40B4-BE49-F238E27FC236}">
              <a16:creationId xmlns:a16="http://schemas.microsoft.com/office/drawing/2014/main" id="{3239F748-E932-8260-A63D-0049F9DF4565}"/>
            </a:ext>
          </a:extLst>
        </xdr:cNvPr>
        <xdr:cNvSpPr/>
      </xdr:nvSpPr>
      <xdr:spPr>
        <a:xfrm>
          <a:off x="18002249" y="7415892"/>
          <a:ext cx="476250" cy="272143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571500</xdr:colOff>
      <xdr:row>26</xdr:row>
      <xdr:rowOff>204107</xdr:rowOff>
    </xdr:from>
    <xdr:to>
      <xdr:col>45</xdr:col>
      <xdr:colOff>136072</xdr:colOff>
      <xdr:row>26</xdr:row>
      <xdr:rowOff>204107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F2AFB737-941A-657C-A548-3B851FE7F9AC}"/>
            </a:ext>
          </a:extLst>
        </xdr:cNvPr>
        <xdr:cNvCxnSpPr/>
      </xdr:nvCxnSpPr>
      <xdr:spPr>
        <a:xfrm>
          <a:off x="25812750" y="8069036"/>
          <a:ext cx="952501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340178</xdr:colOff>
      <xdr:row>24</xdr:row>
      <xdr:rowOff>176893</xdr:rowOff>
    </xdr:from>
    <xdr:to>
      <xdr:col>43</xdr:col>
      <xdr:colOff>122464</xdr:colOff>
      <xdr:row>26</xdr:row>
      <xdr:rowOff>122464</xdr:rowOff>
    </xdr:to>
    <xdr:sp macro="" textlink="">
      <xdr:nvSpPr>
        <xdr:cNvPr id="34" name="フリーフォーム 33">
          <a:extLst>
            <a:ext uri="{FF2B5EF4-FFF2-40B4-BE49-F238E27FC236}">
              <a16:creationId xmlns:a16="http://schemas.microsoft.com/office/drawing/2014/main" id="{E854EBCD-7B37-C80D-BAF6-0390E4E6DDF5}"/>
            </a:ext>
          </a:extLst>
        </xdr:cNvPr>
        <xdr:cNvSpPr/>
      </xdr:nvSpPr>
      <xdr:spPr>
        <a:xfrm>
          <a:off x="17539607" y="7443107"/>
          <a:ext cx="476250" cy="544286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108856</xdr:colOff>
      <xdr:row>34</xdr:row>
      <xdr:rowOff>149678</xdr:rowOff>
    </xdr:from>
    <xdr:to>
      <xdr:col>43</xdr:col>
      <xdr:colOff>585106</xdr:colOff>
      <xdr:row>35</xdr:row>
      <xdr:rowOff>122464</xdr:rowOff>
    </xdr:to>
    <xdr:sp macro="" textlink="">
      <xdr:nvSpPr>
        <xdr:cNvPr id="35" name="フリーフォーム 34">
          <a:extLst>
            <a:ext uri="{FF2B5EF4-FFF2-40B4-BE49-F238E27FC236}">
              <a16:creationId xmlns:a16="http://schemas.microsoft.com/office/drawing/2014/main" id="{E2000979-5340-852E-1E97-A3298A0AB05B}"/>
            </a:ext>
          </a:extLst>
        </xdr:cNvPr>
        <xdr:cNvSpPr/>
      </xdr:nvSpPr>
      <xdr:spPr>
        <a:xfrm>
          <a:off x="18002249" y="10409464"/>
          <a:ext cx="476250" cy="272143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394606</xdr:colOff>
      <xdr:row>32</xdr:row>
      <xdr:rowOff>231323</xdr:rowOff>
    </xdr:from>
    <xdr:to>
      <xdr:col>36</xdr:col>
      <xdr:colOff>272143</xdr:colOff>
      <xdr:row>32</xdr:row>
      <xdr:rowOff>231323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A6C37030-FA02-AA11-1028-9DFE99A6E9F7}"/>
            </a:ext>
          </a:extLst>
        </xdr:cNvPr>
        <xdr:cNvCxnSpPr/>
      </xdr:nvCxnSpPr>
      <xdr:spPr>
        <a:xfrm>
          <a:off x="19703142" y="9892394"/>
          <a:ext cx="952501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340178</xdr:colOff>
      <xdr:row>36</xdr:row>
      <xdr:rowOff>176893</xdr:rowOff>
    </xdr:from>
    <xdr:to>
      <xdr:col>43</xdr:col>
      <xdr:colOff>122464</xdr:colOff>
      <xdr:row>38</xdr:row>
      <xdr:rowOff>122465</xdr:rowOff>
    </xdr:to>
    <xdr:sp macro="" textlink="">
      <xdr:nvSpPr>
        <xdr:cNvPr id="37" name="フリーフォーム 36">
          <a:extLst>
            <a:ext uri="{FF2B5EF4-FFF2-40B4-BE49-F238E27FC236}">
              <a16:creationId xmlns:a16="http://schemas.microsoft.com/office/drawing/2014/main" id="{1F492BAE-468F-20F7-A162-609B4344FD57}"/>
            </a:ext>
          </a:extLst>
        </xdr:cNvPr>
        <xdr:cNvSpPr/>
      </xdr:nvSpPr>
      <xdr:spPr>
        <a:xfrm flipV="1">
          <a:off x="17539607" y="11035393"/>
          <a:ext cx="476250" cy="544286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122464</xdr:colOff>
      <xdr:row>40</xdr:row>
      <xdr:rowOff>122464</xdr:rowOff>
    </xdr:from>
    <xdr:to>
      <xdr:col>45</xdr:col>
      <xdr:colOff>163286</xdr:colOff>
      <xdr:row>40</xdr:row>
      <xdr:rowOff>122464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CB933A7A-A2B7-FFFF-654E-18AC0DDDBA08}"/>
            </a:ext>
          </a:extLst>
        </xdr:cNvPr>
        <xdr:cNvCxnSpPr/>
      </xdr:nvCxnSpPr>
      <xdr:spPr>
        <a:xfrm>
          <a:off x="18015857" y="12178393"/>
          <a:ext cx="142875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122464</xdr:colOff>
      <xdr:row>19</xdr:row>
      <xdr:rowOff>149676</xdr:rowOff>
    </xdr:from>
    <xdr:to>
      <xdr:col>43</xdr:col>
      <xdr:colOff>598714</xdr:colOff>
      <xdr:row>20</xdr:row>
      <xdr:rowOff>122463</xdr:rowOff>
    </xdr:to>
    <xdr:sp macro="" textlink="">
      <xdr:nvSpPr>
        <xdr:cNvPr id="41" name="フリーフォーム 40">
          <a:extLst>
            <a:ext uri="{FF2B5EF4-FFF2-40B4-BE49-F238E27FC236}">
              <a16:creationId xmlns:a16="http://schemas.microsoft.com/office/drawing/2014/main" id="{1DFA733E-0E84-62AD-C62D-B7C7FD554BF2}"/>
            </a:ext>
          </a:extLst>
        </xdr:cNvPr>
        <xdr:cNvSpPr/>
      </xdr:nvSpPr>
      <xdr:spPr>
        <a:xfrm flipV="1">
          <a:off x="18015857" y="5919105"/>
          <a:ext cx="476250" cy="272144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625928</xdr:colOff>
      <xdr:row>21</xdr:row>
      <xdr:rowOff>122465</xdr:rowOff>
    </xdr:from>
    <xdr:to>
      <xdr:col>45</xdr:col>
      <xdr:colOff>190500</xdr:colOff>
      <xdr:row>21</xdr:row>
      <xdr:rowOff>122465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D39A8C94-1825-5FB2-D035-2AD21B7B4B67}"/>
            </a:ext>
          </a:extLst>
        </xdr:cNvPr>
        <xdr:cNvCxnSpPr/>
      </xdr:nvCxnSpPr>
      <xdr:spPr>
        <a:xfrm>
          <a:off x="18519321" y="6490608"/>
          <a:ext cx="95250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299356</xdr:rowOff>
    </xdr:from>
    <xdr:to>
      <xdr:col>7</xdr:col>
      <xdr:colOff>0</xdr:colOff>
      <xdr:row>8</xdr:row>
      <xdr:rowOff>299356</xdr:rowOff>
    </xdr:to>
    <xdr:sp macro="" textlink="">
      <xdr:nvSpPr>
        <xdr:cNvPr id="43" name="フリーフォーム 42">
          <a:extLst>
            <a:ext uri="{FF2B5EF4-FFF2-40B4-BE49-F238E27FC236}">
              <a16:creationId xmlns:a16="http://schemas.microsoft.com/office/drawing/2014/main" id="{D326A553-0CA8-8380-F9D4-7781E9EE961A}"/>
            </a:ext>
          </a:extLst>
        </xdr:cNvPr>
        <xdr:cNvSpPr/>
      </xdr:nvSpPr>
      <xdr:spPr>
        <a:xfrm flipV="1">
          <a:off x="2054679" y="2476499"/>
          <a:ext cx="952500" cy="299357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122464</xdr:colOff>
      <xdr:row>15</xdr:row>
      <xdr:rowOff>149677</xdr:rowOff>
    </xdr:from>
    <xdr:to>
      <xdr:col>43</xdr:col>
      <xdr:colOff>598714</xdr:colOff>
      <xdr:row>16</xdr:row>
      <xdr:rowOff>122464</xdr:rowOff>
    </xdr:to>
    <xdr:sp macro="" textlink="">
      <xdr:nvSpPr>
        <xdr:cNvPr id="44" name="フリーフォーム 43">
          <a:extLst>
            <a:ext uri="{FF2B5EF4-FFF2-40B4-BE49-F238E27FC236}">
              <a16:creationId xmlns:a16="http://schemas.microsoft.com/office/drawing/2014/main" id="{2A1077CC-EDDC-F0AB-9B17-1FAA8CC2353C}"/>
            </a:ext>
          </a:extLst>
        </xdr:cNvPr>
        <xdr:cNvSpPr/>
      </xdr:nvSpPr>
      <xdr:spPr>
        <a:xfrm flipV="1">
          <a:off x="18015857" y="4721677"/>
          <a:ext cx="476250" cy="272144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625928</xdr:colOff>
      <xdr:row>17</xdr:row>
      <xdr:rowOff>122466</xdr:rowOff>
    </xdr:from>
    <xdr:to>
      <xdr:col>45</xdr:col>
      <xdr:colOff>190500</xdr:colOff>
      <xdr:row>17</xdr:row>
      <xdr:rowOff>122466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63C21A30-7789-6A6D-BD30-F942ED2F67F7}"/>
            </a:ext>
          </a:extLst>
        </xdr:cNvPr>
        <xdr:cNvCxnSpPr/>
      </xdr:nvCxnSpPr>
      <xdr:spPr>
        <a:xfrm>
          <a:off x="18519321" y="5293180"/>
          <a:ext cx="95250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693963</xdr:colOff>
      <xdr:row>24</xdr:row>
      <xdr:rowOff>149679</xdr:rowOff>
    </xdr:from>
    <xdr:to>
      <xdr:col>37</xdr:col>
      <xdr:colOff>476250</xdr:colOff>
      <xdr:row>25</xdr:row>
      <xdr:rowOff>122465</xdr:rowOff>
    </xdr:to>
    <xdr:sp macro="" textlink="">
      <xdr:nvSpPr>
        <xdr:cNvPr id="46" name="フリーフォーム 45">
          <a:extLst>
            <a:ext uri="{FF2B5EF4-FFF2-40B4-BE49-F238E27FC236}">
              <a16:creationId xmlns:a16="http://schemas.microsoft.com/office/drawing/2014/main" id="{76E3C1FF-B951-8DC8-C560-5432838EAA0B}"/>
            </a:ext>
          </a:extLst>
        </xdr:cNvPr>
        <xdr:cNvSpPr/>
      </xdr:nvSpPr>
      <xdr:spPr>
        <a:xfrm rot="10800000" flipV="1">
          <a:off x="13729606" y="7415893"/>
          <a:ext cx="476251" cy="272143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816428</xdr:colOff>
      <xdr:row>25</xdr:row>
      <xdr:rowOff>122466</xdr:rowOff>
    </xdr:from>
    <xdr:to>
      <xdr:col>37</xdr:col>
      <xdr:colOff>0</xdr:colOff>
      <xdr:row>25</xdr:row>
      <xdr:rowOff>122467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5CB33400-BA74-402F-4ACE-8AC068A97E22}"/>
            </a:ext>
          </a:extLst>
        </xdr:cNvPr>
        <xdr:cNvCxnSpPr/>
      </xdr:nvCxnSpPr>
      <xdr:spPr>
        <a:xfrm>
          <a:off x="12777107" y="7688037"/>
          <a:ext cx="952500" cy="1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816428</xdr:colOff>
      <xdr:row>29</xdr:row>
      <xdr:rowOff>122465</xdr:rowOff>
    </xdr:from>
    <xdr:to>
      <xdr:col>37</xdr:col>
      <xdr:colOff>0</xdr:colOff>
      <xdr:row>29</xdr:row>
      <xdr:rowOff>122465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291016F3-7227-E361-D2C9-EFD70E6B623E}"/>
            </a:ext>
          </a:extLst>
        </xdr:cNvPr>
        <xdr:cNvCxnSpPr/>
      </xdr:nvCxnSpPr>
      <xdr:spPr>
        <a:xfrm>
          <a:off x="12777107" y="8885465"/>
          <a:ext cx="95250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680355</xdr:colOff>
      <xdr:row>28</xdr:row>
      <xdr:rowOff>149680</xdr:rowOff>
    </xdr:from>
    <xdr:to>
      <xdr:col>37</xdr:col>
      <xdr:colOff>462641</xdr:colOff>
      <xdr:row>29</xdr:row>
      <xdr:rowOff>122465</xdr:rowOff>
    </xdr:to>
    <xdr:sp macro="" textlink="">
      <xdr:nvSpPr>
        <xdr:cNvPr id="49" name="フリーフォーム 48">
          <a:extLst>
            <a:ext uri="{FF2B5EF4-FFF2-40B4-BE49-F238E27FC236}">
              <a16:creationId xmlns:a16="http://schemas.microsoft.com/office/drawing/2014/main" id="{0AA35A92-444A-54ED-D869-F38EEFB5B22F}"/>
            </a:ext>
          </a:extLst>
        </xdr:cNvPr>
        <xdr:cNvSpPr/>
      </xdr:nvSpPr>
      <xdr:spPr>
        <a:xfrm rot="10800000" flipV="1">
          <a:off x="13715998" y="8613323"/>
          <a:ext cx="476250" cy="272142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462640</xdr:colOff>
      <xdr:row>24</xdr:row>
      <xdr:rowOff>176894</xdr:rowOff>
    </xdr:from>
    <xdr:to>
      <xdr:col>38</xdr:col>
      <xdr:colOff>244927</xdr:colOff>
      <xdr:row>26</xdr:row>
      <xdr:rowOff>122465</xdr:rowOff>
    </xdr:to>
    <xdr:sp macro="" textlink="">
      <xdr:nvSpPr>
        <xdr:cNvPr id="50" name="フリーフォーム 49">
          <a:extLst>
            <a:ext uri="{FF2B5EF4-FFF2-40B4-BE49-F238E27FC236}">
              <a16:creationId xmlns:a16="http://schemas.microsoft.com/office/drawing/2014/main" id="{2E79457E-5BF4-7346-CAC7-CD7622D85F7C}"/>
            </a:ext>
          </a:extLst>
        </xdr:cNvPr>
        <xdr:cNvSpPr/>
      </xdr:nvSpPr>
      <xdr:spPr>
        <a:xfrm rot="10800000" flipV="1">
          <a:off x="14192247" y="7443108"/>
          <a:ext cx="476251" cy="544286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176892</xdr:colOff>
      <xdr:row>17</xdr:row>
      <xdr:rowOff>149677</xdr:rowOff>
    </xdr:from>
    <xdr:to>
      <xdr:col>28</xdr:col>
      <xdr:colOff>653143</xdr:colOff>
      <xdr:row>22</xdr:row>
      <xdr:rowOff>13606</xdr:rowOff>
    </xdr:to>
    <xdr:sp macro="" textlink="">
      <xdr:nvSpPr>
        <xdr:cNvPr id="39" name="フリーフォーム 38">
          <a:extLst>
            <a:ext uri="{FF2B5EF4-FFF2-40B4-BE49-F238E27FC236}">
              <a16:creationId xmlns:a16="http://schemas.microsoft.com/office/drawing/2014/main" id="{945A8C7E-5F3B-6C48-8570-447562C1214F}"/>
            </a:ext>
          </a:extLst>
        </xdr:cNvPr>
        <xdr:cNvSpPr/>
      </xdr:nvSpPr>
      <xdr:spPr>
        <a:xfrm>
          <a:off x="14627678" y="5320391"/>
          <a:ext cx="476251" cy="1360715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557892</xdr:colOff>
      <xdr:row>28</xdr:row>
      <xdr:rowOff>258535</xdr:rowOff>
    </xdr:from>
    <xdr:to>
      <xdr:col>42</xdr:col>
      <xdr:colOff>340178</xdr:colOff>
      <xdr:row>33</xdr:row>
      <xdr:rowOff>122464</xdr:rowOff>
    </xdr:to>
    <xdr:sp macro="" textlink="">
      <xdr:nvSpPr>
        <xdr:cNvPr id="40" name="フリーフォーム 39">
          <a:extLst>
            <a:ext uri="{FF2B5EF4-FFF2-40B4-BE49-F238E27FC236}">
              <a16:creationId xmlns:a16="http://schemas.microsoft.com/office/drawing/2014/main" id="{B8774228-91AF-1CB2-7F46-934985A736F1}"/>
            </a:ext>
          </a:extLst>
        </xdr:cNvPr>
        <xdr:cNvSpPr/>
      </xdr:nvSpPr>
      <xdr:spPr>
        <a:xfrm flipV="1">
          <a:off x="17063356" y="8722178"/>
          <a:ext cx="476251" cy="1360715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244928</xdr:colOff>
      <xdr:row>8</xdr:row>
      <xdr:rowOff>258534</xdr:rowOff>
    </xdr:from>
    <xdr:to>
      <xdr:col>39</xdr:col>
      <xdr:colOff>27213</xdr:colOff>
      <xdr:row>13</xdr:row>
      <xdr:rowOff>122464</xdr:rowOff>
    </xdr:to>
    <xdr:sp macro="" textlink="">
      <xdr:nvSpPr>
        <xdr:cNvPr id="51" name="フリーフォーム 50">
          <a:extLst>
            <a:ext uri="{FF2B5EF4-FFF2-40B4-BE49-F238E27FC236}">
              <a16:creationId xmlns:a16="http://schemas.microsoft.com/office/drawing/2014/main" id="{4AE4C168-DC4C-6EEB-EF17-3642373D7500}"/>
            </a:ext>
          </a:extLst>
        </xdr:cNvPr>
        <xdr:cNvSpPr/>
      </xdr:nvSpPr>
      <xdr:spPr>
        <a:xfrm rot="10800000">
          <a:off x="14668499" y="2735034"/>
          <a:ext cx="476250" cy="1360716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244928</xdr:colOff>
      <xdr:row>28</xdr:row>
      <xdr:rowOff>258534</xdr:rowOff>
    </xdr:from>
    <xdr:to>
      <xdr:col>39</xdr:col>
      <xdr:colOff>27213</xdr:colOff>
      <xdr:row>33</xdr:row>
      <xdr:rowOff>122464</xdr:rowOff>
    </xdr:to>
    <xdr:sp macro="" textlink="">
      <xdr:nvSpPr>
        <xdr:cNvPr id="52" name="フリーフォーム 51">
          <a:extLst>
            <a:ext uri="{FF2B5EF4-FFF2-40B4-BE49-F238E27FC236}">
              <a16:creationId xmlns:a16="http://schemas.microsoft.com/office/drawing/2014/main" id="{5DF3779A-D142-A2DE-FA59-9D95C2F75C86}"/>
            </a:ext>
          </a:extLst>
        </xdr:cNvPr>
        <xdr:cNvSpPr/>
      </xdr:nvSpPr>
      <xdr:spPr>
        <a:xfrm rot="10800000">
          <a:off x="14668499" y="8722177"/>
          <a:ext cx="476250" cy="1360716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421820</xdr:colOff>
      <xdr:row>7</xdr:row>
      <xdr:rowOff>95247</xdr:rowOff>
    </xdr:from>
    <xdr:to>
      <xdr:col>32</xdr:col>
      <xdr:colOff>204106</xdr:colOff>
      <xdr:row>14</xdr:row>
      <xdr:rowOff>176892</xdr:rowOff>
    </xdr:to>
    <xdr:sp macro="" textlink="">
      <xdr:nvSpPr>
        <xdr:cNvPr id="53" name="フリーフォーム 52">
          <a:extLst>
            <a:ext uri="{FF2B5EF4-FFF2-40B4-BE49-F238E27FC236}">
              <a16:creationId xmlns:a16="http://schemas.microsoft.com/office/drawing/2014/main" id="{C39AF453-2360-C626-C28D-61F6C503093E}"/>
            </a:ext>
          </a:extLst>
        </xdr:cNvPr>
        <xdr:cNvSpPr/>
      </xdr:nvSpPr>
      <xdr:spPr>
        <a:xfrm>
          <a:off x="16954499" y="2272390"/>
          <a:ext cx="476250" cy="2177145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27213</xdr:colOff>
      <xdr:row>10</xdr:row>
      <xdr:rowOff>149677</xdr:rowOff>
    </xdr:from>
    <xdr:to>
      <xdr:col>39</xdr:col>
      <xdr:colOff>503463</xdr:colOff>
      <xdr:row>21</xdr:row>
      <xdr:rowOff>122465</xdr:rowOff>
    </xdr:to>
    <xdr:sp macro="" textlink="">
      <xdr:nvSpPr>
        <xdr:cNvPr id="54" name="フリーフォーム 53">
          <a:extLst>
            <a:ext uri="{FF2B5EF4-FFF2-40B4-BE49-F238E27FC236}">
              <a16:creationId xmlns:a16="http://schemas.microsoft.com/office/drawing/2014/main" id="{6D2FBAB5-34DD-B1B5-DF2A-B35CF6B13B93}"/>
            </a:ext>
          </a:extLst>
        </xdr:cNvPr>
        <xdr:cNvSpPr/>
      </xdr:nvSpPr>
      <xdr:spPr>
        <a:xfrm rot="10800000">
          <a:off x="15144749" y="3224891"/>
          <a:ext cx="476250" cy="3265717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190500</xdr:colOff>
      <xdr:row>26</xdr:row>
      <xdr:rowOff>40820</xdr:rowOff>
    </xdr:from>
    <xdr:to>
      <xdr:col>39</xdr:col>
      <xdr:colOff>190500</xdr:colOff>
      <xdr:row>29</xdr:row>
      <xdr:rowOff>285751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A868E467-07AB-092F-E4F0-55257EADE376}"/>
            </a:ext>
          </a:extLst>
        </xdr:cNvPr>
        <xdr:cNvCxnSpPr/>
      </xdr:nvCxnSpPr>
      <xdr:spPr>
        <a:xfrm>
          <a:off x="22655893" y="7905749"/>
          <a:ext cx="0" cy="1143002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530676</xdr:colOff>
      <xdr:row>26</xdr:row>
      <xdr:rowOff>204107</xdr:rowOff>
    </xdr:from>
    <xdr:to>
      <xdr:col>31</xdr:col>
      <xdr:colOff>312962</xdr:colOff>
      <xdr:row>27</xdr:row>
      <xdr:rowOff>176892</xdr:rowOff>
    </xdr:to>
    <xdr:sp macro="" textlink="">
      <xdr:nvSpPr>
        <xdr:cNvPr id="56" name="フリーフォーム 55">
          <a:extLst>
            <a:ext uri="{FF2B5EF4-FFF2-40B4-BE49-F238E27FC236}">
              <a16:creationId xmlns:a16="http://schemas.microsoft.com/office/drawing/2014/main" id="{60EEBF33-AC09-1E08-A9EF-1779F1947C49}"/>
            </a:ext>
          </a:extLst>
        </xdr:cNvPr>
        <xdr:cNvSpPr/>
      </xdr:nvSpPr>
      <xdr:spPr>
        <a:xfrm rot="5400000" flipH="1">
          <a:off x="16471445" y="7966981"/>
          <a:ext cx="272142" cy="476251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-1</xdr:colOff>
      <xdr:row>3</xdr:row>
      <xdr:rowOff>299356</xdr:rowOff>
    </xdr:from>
    <xdr:to>
      <xdr:col>8</xdr:col>
      <xdr:colOff>-1</xdr:colOff>
      <xdr:row>6</xdr:row>
      <xdr:rowOff>-1</xdr:rowOff>
    </xdr:to>
    <xdr:sp macro="" textlink="">
      <xdr:nvSpPr>
        <xdr:cNvPr id="58" name="フリーフォーム 57">
          <a:extLst>
            <a:ext uri="{FF2B5EF4-FFF2-40B4-BE49-F238E27FC236}">
              <a16:creationId xmlns:a16="http://schemas.microsoft.com/office/drawing/2014/main" id="{FBD362F4-C5BD-557A-DC7F-AA7E1B7A80B0}"/>
            </a:ext>
          </a:extLst>
        </xdr:cNvPr>
        <xdr:cNvSpPr/>
      </xdr:nvSpPr>
      <xdr:spPr>
        <a:xfrm rot="5400000" flipH="1">
          <a:off x="2469695" y="864053"/>
          <a:ext cx="598715" cy="1428750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13</xdr:row>
      <xdr:rowOff>1</xdr:rowOff>
    </xdr:from>
    <xdr:to>
      <xdr:col>7</xdr:col>
      <xdr:colOff>0</xdr:colOff>
      <xdr:row>14</xdr:row>
      <xdr:rowOff>0</xdr:rowOff>
    </xdr:to>
    <xdr:sp macro="" textlink="">
      <xdr:nvSpPr>
        <xdr:cNvPr id="9" name="フリーフォーム 57">
          <a:extLst>
            <a:ext uri="{FF2B5EF4-FFF2-40B4-BE49-F238E27FC236}">
              <a16:creationId xmlns:a16="http://schemas.microsoft.com/office/drawing/2014/main" id="{C404D5EA-06AA-3403-D183-A162DD54F6A0}"/>
            </a:ext>
          </a:extLst>
        </xdr:cNvPr>
        <xdr:cNvSpPr/>
      </xdr:nvSpPr>
      <xdr:spPr>
        <a:xfrm rot="5400000" flipH="1">
          <a:off x="2381251" y="3646715"/>
          <a:ext cx="299356" cy="952500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7</xdr:col>
      <xdr:colOff>0</xdr:colOff>
      <xdr:row>19</xdr:row>
      <xdr:rowOff>-1</xdr:rowOff>
    </xdr:to>
    <xdr:sp macro="" textlink="">
      <xdr:nvSpPr>
        <xdr:cNvPr id="10" name="フリーフォーム 42">
          <a:extLst>
            <a:ext uri="{FF2B5EF4-FFF2-40B4-BE49-F238E27FC236}">
              <a16:creationId xmlns:a16="http://schemas.microsoft.com/office/drawing/2014/main" id="{B54A9FCA-6712-6713-DB57-98DC9FA3E860}"/>
            </a:ext>
          </a:extLst>
        </xdr:cNvPr>
        <xdr:cNvSpPr/>
      </xdr:nvSpPr>
      <xdr:spPr>
        <a:xfrm flipV="1">
          <a:off x="2054679" y="5470071"/>
          <a:ext cx="952500" cy="299357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4B2E833F-4B56-FC88-C2DC-13860E12D8E3}"/>
            </a:ext>
          </a:extLst>
        </xdr:cNvPr>
        <xdr:cNvCxnSpPr/>
      </xdr:nvCxnSpPr>
      <xdr:spPr>
        <a:xfrm>
          <a:off x="3007179" y="5470071"/>
          <a:ext cx="47625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0</xdr:colOff>
      <xdr:row>15</xdr:row>
      <xdr:rowOff>299356</xdr:rowOff>
    </xdr:to>
    <xdr:sp macro="" textlink="">
      <xdr:nvSpPr>
        <xdr:cNvPr id="13" name="フリーフォーム 57">
          <a:extLst>
            <a:ext uri="{FF2B5EF4-FFF2-40B4-BE49-F238E27FC236}">
              <a16:creationId xmlns:a16="http://schemas.microsoft.com/office/drawing/2014/main" id="{F290D9CA-4113-C4DA-FE67-B28C68A9EF83}"/>
            </a:ext>
          </a:extLst>
        </xdr:cNvPr>
        <xdr:cNvSpPr/>
      </xdr:nvSpPr>
      <xdr:spPr>
        <a:xfrm rot="5400000" flipH="1">
          <a:off x="2945947" y="4333875"/>
          <a:ext cx="598713" cy="476250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15" name="フリーフォーム 42">
          <a:extLst>
            <a:ext uri="{FF2B5EF4-FFF2-40B4-BE49-F238E27FC236}">
              <a16:creationId xmlns:a16="http://schemas.microsoft.com/office/drawing/2014/main" id="{5820112F-76B9-ADB7-61F8-547257137C97}"/>
            </a:ext>
          </a:extLst>
        </xdr:cNvPr>
        <xdr:cNvSpPr/>
      </xdr:nvSpPr>
      <xdr:spPr>
        <a:xfrm flipV="1">
          <a:off x="3483429" y="3374571"/>
          <a:ext cx="476250" cy="1496786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0</xdr:colOff>
      <xdr:row>6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A215C1A-A708-86FE-899F-21828880F8D8}"/>
            </a:ext>
          </a:extLst>
        </xdr:cNvPr>
        <xdr:cNvCxnSpPr/>
      </xdr:nvCxnSpPr>
      <xdr:spPr>
        <a:xfrm>
          <a:off x="3483429" y="1877786"/>
          <a:ext cx="47625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21</xdr:row>
      <xdr:rowOff>0</xdr:rowOff>
    </xdr:from>
    <xdr:to>
      <xdr:col>12</xdr:col>
      <xdr:colOff>0</xdr:colOff>
      <xdr:row>21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DA6F50DD-57B1-19AC-F439-9ECCA4AD737E}"/>
            </a:ext>
          </a:extLst>
        </xdr:cNvPr>
        <xdr:cNvCxnSpPr/>
      </xdr:nvCxnSpPr>
      <xdr:spPr>
        <a:xfrm>
          <a:off x="4435929" y="6368143"/>
          <a:ext cx="95250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-1</xdr:colOff>
      <xdr:row>3</xdr:row>
      <xdr:rowOff>299356</xdr:rowOff>
    </xdr:from>
    <xdr:to>
      <xdr:col>19</xdr:col>
      <xdr:colOff>-1</xdr:colOff>
      <xdr:row>5</xdr:row>
      <xdr:rowOff>299354</xdr:rowOff>
    </xdr:to>
    <xdr:sp macro="" textlink="">
      <xdr:nvSpPr>
        <xdr:cNvPr id="25" name="フリーフォーム 57">
          <a:extLst>
            <a:ext uri="{FF2B5EF4-FFF2-40B4-BE49-F238E27FC236}">
              <a16:creationId xmlns:a16="http://schemas.microsoft.com/office/drawing/2014/main" id="{22B96173-7E62-D2B7-E3F0-18DF3C9392AB}"/>
            </a:ext>
          </a:extLst>
        </xdr:cNvPr>
        <xdr:cNvSpPr/>
      </xdr:nvSpPr>
      <xdr:spPr>
        <a:xfrm rot="16200000">
          <a:off x="7708446" y="864052"/>
          <a:ext cx="598713" cy="1428750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-1</xdr:colOff>
      <xdr:row>6</xdr:row>
      <xdr:rowOff>0</xdr:rowOff>
    </xdr:from>
    <xdr:to>
      <xdr:col>15</xdr:col>
      <xdr:colOff>476248</xdr:colOff>
      <xdr:row>10</xdr:row>
      <xdr:rowOff>299356</xdr:rowOff>
    </xdr:to>
    <xdr:sp macro="" textlink="">
      <xdr:nvSpPr>
        <xdr:cNvPr id="57" name="フリーフォーム 57">
          <a:extLst>
            <a:ext uri="{FF2B5EF4-FFF2-40B4-BE49-F238E27FC236}">
              <a16:creationId xmlns:a16="http://schemas.microsoft.com/office/drawing/2014/main" id="{05A917FA-0638-71A8-42CF-E9B682BDF5A7}"/>
            </a:ext>
          </a:extLst>
        </xdr:cNvPr>
        <xdr:cNvSpPr/>
      </xdr:nvSpPr>
      <xdr:spPr>
        <a:xfrm rot="16200000">
          <a:off x="6306911" y="2388053"/>
          <a:ext cx="1496784" cy="476249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919EAA3A-CFD4-89B2-C1AD-6D600D3EF693}"/>
            </a:ext>
          </a:extLst>
        </xdr:cNvPr>
        <xdr:cNvCxnSpPr/>
      </xdr:nvCxnSpPr>
      <xdr:spPr>
        <a:xfrm>
          <a:off x="6340929" y="3374571"/>
          <a:ext cx="47625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0</xdr:rowOff>
    </xdr:from>
    <xdr:to>
      <xdr:col>16</xdr:col>
      <xdr:colOff>0</xdr:colOff>
      <xdr:row>16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5EAFBEB3-14F6-79E5-5C1B-4CFBA34AC880}"/>
            </a:ext>
          </a:extLst>
        </xdr:cNvPr>
        <xdr:cNvCxnSpPr/>
      </xdr:nvCxnSpPr>
      <xdr:spPr>
        <a:xfrm>
          <a:off x="6817179" y="4871357"/>
          <a:ext cx="47625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</xdr:colOff>
      <xdr:row>14</xdr:row>
      <xdr:rowOff>2</xdr:rowOff>
    </xdr:from>
    <xdr:to>
      <xdr:col>17</xdr:col>
      <xdr:colOff>1</xdr:colOff>
      <xdr:row>16</xdr:row>
      <xdr:rowOff>0</xdr:rowOff>
    </xdr:to>
    <xdr:sp macro="" textlink="">
      <xdr:nvSpPr>
        <xdr:cNvPr id="61" name="フリーフォーム 57">
          <a:extLst>
            <a:ext uri="{FF2B5EF4-FFF2-40B4-BE49-F238E27FC236}">
              <a16:creationId xmlns:a16="http://schemas.microsoft.com/office/drawing/2014/main" id="{1C1E0579-4A80-A88E-6117-1F1D3EF1AAA2}"/>
            </a:ext>
          </a:extLst>
        </xdr:cNvPr>
        <xdr:cNvSpPr/>
      </xdr:nvSpPr>
      <xdr:spPr>
        <a:xfrm rot="16200000">
          <a:off x="7232200" y="4333876"/>
          <a:ext cx="598712" cy="476249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</xdr:colOff>
      <xdr:row>14</xdr:row>
      <xdr:rowOff>0</xdr:rowOff>
    </xdr:from>
    <xdr:to>
      <xdr:col>18</xdr:col>
      <xdr:colOff>476248</xdr:colOff>
      <xdr:row>15</xdr:row>
      <xdr:rowOff>1</xdr:rowOff>
    </xdr:to>
    <xdr:sp macro="" textlink="">
      <xdr:nvSpPr>
        <xdr:cNvPr id="62" name="フリーフォーム 57">
          <a:extLst>
            <a:ext uri="{FF2B5EF4-FFF2-40B4-BE49-F238E27FC236}">
              <a16:creationId xmlns:a16="http://schemas.microsoft.com/office/drawing/2014/main" id="{AA5CDF99-1C00-D639-EC11-FF89D608F1AF}"/>
            </a:ext>
          </a:extLst>
        </xdr:cNvPr>
        <xdr:cNvSpPr/>
      </xdr:nvSpPr>
      <xdr:spPr>
        <a:xfrm rot="16200000" flipH="1">
          <a:off x="8096250" y="3946073"/>
          <a:ext cx="299358" cy="952497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3</xdr:colOff>
      <xdr:row>18</xdr:row>
      <xdr:rowOff>1</xdr:rowOff>
    </xdr:from>
    <xdr:to>
      <xdr:col>19</xdr:col>
      <xdr:colOff>0</xdr:colOff>
      <xdr:row>19</xdr:row>
      <xdr:rowOff>1</xdr:rowOff>
    </xdr:to>
    <xdr:sp macro="" textlink="">
      <xdr:nvSpPr>
        <xdr:cNvPr id="63" name="フリーフォーム 57">
          <a:extLst>
            <a:ext uri="{FF2B5EF4-FFF2-40B4-BE49-F238E27FC236}">
              <a16:creationId xmlns:a16="http://schemas.microsoft.com/office/drawing/2014/main" id="{37429805-E9EC-1F63-28DE-76255EF4BCE6}"/>
            </a:ext>
          </a:extLst>
        </xdr:cNvPr>
        <xdr:cNvSpPr/>
      </xdr:nvSpPr>
      <xdr:spPr>
        <a:xfrm rot="16200000" flipH="1">
          <a:off x="8096252" y="5143502"/>
          <a:ext cx="299358" cy="952497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18</xdr:row>
      <xdr:rowOff>0</xdr:rowOff>
    </xdr:from>
    <xdr:to>
      <xdr:col>17</xdr:col>
      <xdr:colOff>0</xdr:colOff>
      <xdr:row>18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117A1A81-4A1E-11A4-3155-EF5DA900736B}"/>
            </a:ext>
          </a:extLst>
        </xdr:cNvPr>
        <xdr:cNvCxnSpPr/>
      </xdr:nvCxnSpPr>
      <xdr:spPr>
        <a:xfrm>
          <a:off x="7293429" y="5470071"/>
          <a:ext cx="47625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</xdr:colOff>
      <xdr:row>24</xdr:row>
      <xdr:rowOff>0</xdr:rowOff>
    </xdr:from>
    <xdr:to>
      <xdr:col>19</xdr:col>
      <xdr:colOff>0</xdr:colOff>
      <xdr:row>25</xdr:row>
      <xdr:rowOff>1</xdr:rowOff>
    </xdr:to>
    <xdr:sp macro="" textlink="">
      <xdr:nvSpPr>
        <xdr:cNvPr id="65" name="フリーフォーム 57">
          <a:extLst>
            <a:ext uri="{FF2B5EF4-FFF2-40B4-BE49-F238E27FC236}">
              <a16:creationId xmlns:a16="http://schemas.microsoft.com/office/drawing/2014/main" id="{E54F31D2-BE0A-5615-4196-FC8C16BAB049}"/>
            </a:ext>
          </a:extLst>
        </xdr:cNvPr>
        <xdr:cNvSpPr/>
      </xdr:nvSpPr>
      <xdr:spPr>
        <a:xfrm rot="16200000" flipH="1">
          <a:off x="8096252" y="6939644"/>
          <a:ext cx="299358" cy="952497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23</xdr:row>
      <xdr:rowOff>299356</xdr:rowOff>
    </xdr:from>
    <xdr:to>
      <xdr:col>17</xdr:col>
      <xdr:colOff>0</xdr:colOff>
      <xdr:row>23</xdr:row>
      <xdr:rowOff>299356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2A55B95D-02FE-D352-F860-F3738DB90CE7}"/>
            </a:ext>
          </a:extLst>
        </xdr:cNvPr>
        <xdr:cNvCxnSpPr/>
      </xdr:nvCxnSpPr>
      <xdr:spPr>
        <a:xfrm>
          <a:off x="7293429" y="7266213"/>
          <a:ext cx="47625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</xdr:colOff>
      <xdr:row>28</xdr:row>
      <xdr:rowOff>0</xdr:rowOff>
    </xdr:from>
    <xdr:to>
      <xdr:col>19</xdr:col>
      <xdr:colOff>-1</xdr:colOff>
      <xdr:row>29</xdr:row>
      <xdr:rowOff>1</xdr:rowOff>
    </xdr:to>
    <xdr:sp macro="" textlink="">
      <xdr:nvSpPr>
        <xdr:cNvPr id="67" name="フリーフォーム 57">
          <a:extLst>
            <a:ext uri="{FF2B5EF4-FFF2-40B4-BE49-F238E27FC236}">
              <a16:creationId xmlns:a16="http://schemas.microsoft.com/office/drawing/2014/main" id="{C67D621A-1EE4-E19A-C16B-86DCD4D83358}"/>
            </a:ext>
          </a:extLst>
        </xdr:cNvPr>
        <xdr:cNvSpPr/>
      </xdr:nvSpPr>
      <xdr:spPr>
        <a:xfrm rot="16200000" flipH="1">
          <a:off x="8096251" y="8137073"/>
          <a:ext cx="299358" cy="952497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</xdr:colOff>
      <xdr:row>26</xdr:row>
      <xdr:rowOff>2</xdr:rowOff>
    </xdr:from>
    <xdr:to>
      <xdr:col>17</xdr:col>
      <xdr:colOff>1</xdr:colOff>
      <xdr:row>28</xdr:row>
      <xdr:rowOff>0</xdr:rowOff>
    </xdr:to>
    <xdr:sp macro="" textlink="">
      <xdr:nvSpPr>
        <xdr:cNvPr id="68" name="フリーフォーム 57">
          <a:extLst>
            <a:ext uri="{FF2B5EF4-FFF2-40B4-BE49-F238E27FC236}">
              <a16:creationId xmlns:a16="http://schemas.microsoft.com/office/drawing/2014/main" id="{11BCC07B-B2BA-10C6-DC16-C374B6281E92}"/>
            </a:ext>
          </a:extLst>
        </xdr:cNvPr>
        <xdr:cNvSpPr/>
      </xdr:nvSpPr>
      <xdr:spPr>
        <a:xfrm rot="16200000" flipH="1">
          <a:off x="7232200" y="7926162"/>
          <a:ext cx="598712" cy="476249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-1</xdr:colOff>
      <xdr:row>26</xdr:row>
      <xdr:rowOff>0</xdr:rowOff>
    </xdr:from>
    <xdr:to>
      <xdr:col>15</xdr:col>
      <xdr:colOff>476248</xdr:colOff>
      <xdr:row>30</xdr:row>
      <xdr:rowOff>299356</xdr:rowOff>
    </xdr:to>
    <xdr:sp macro="" textlink="">
      <xdr:nvSpPr>
        <xdr:cNvPr id="69" name="フリーフォーム 57">
          <a:extLst>
            <a:ext uri="{FF2B5EF4-FFF2-40B4-BE49-F238E27FC236}">
              <a16:creationId xmlns:a16="http://schemas.microsoft.com/office/drawing/2014/main" id="{C572C6D2-213B-1CC6-A4C3-EA8B3A438CFB}"/>
            </a:ext>
          </a:extLst>
        </xdr:cNvPr>
        <xdr:cNvSpPr/>
      </xdr:nvSpPr>
      <xdr:spPr>
        <a:xfrm rot="16200000">
          <a:off x="6306911" y="8375196"/>
          <a:ext cx="1496784" cy="476249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0</xdr:colOff>
      <xdr:row>21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ADFF0770-CD3C-F49B-A6AB-9446424D99A2}"/>
            </a:ext>
          </a:extLst>
        </xdr:cNvPr>
        <xdr:cNvCxnSpPr/>
      </xdr:nvCxnSpPr>
      <xdr:spPr>
        <a:xfrm>
          <a:off x="5388429" y="5470071"/>
          <a:ext cx="0" cy="299358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</xdr:colOff>
      <xdr:row>34</xdr:row>
      <xdr:rowOff>1</xdr:rowOff>
    </xdr:from>
    <xdr:to>
      <xdr:col>19</xdr:col>
      <xdr:colOff>0</xdr:colOff>
      <xdr:row>35</xdr:row>
      <xdr:rowOff>2</xdr:rowOff>
    </xdr:to>
    <xdr:sp macro="" textlink="">
      <xdr:nvSpPr>
        <xdr:cNvPr id="71" name="フリーフォーム 57">
          <a:extLst>
            <a:ext uri="{FF2B5EF4-FFF2-40B4-BE49-F238E27FC236}">
              <a16:creationId xmlns:a16="http://schemas.microsoft.com/office/drawing/2014/main" id="{B0967724-1384-6374-C1A6-8843C1372204}"/>
            </a:ext>
          </a:extLst>
        </xdr:cNvPr>
        <xdr:cNvSpPr/>
      </xdr:nvSpPr>
      <xdr:spPr>
        <a:xfrm rot="16200000" flipH="1">
          <a:off x="8096252" y="9933217"/>
          <a:ext cx="299358" cy="952497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476248</xdr:colOff>
      <xdr:row>34</xdr:row>
      <xdr:rowOff>1</xdr:rowOff>
    </xdr:from>
    <xdr:to>
      <xdr:col>16</xdr:col>
      <xdr:colOff>476247</xdr:colOff>
      <xdr:row>35</xdr:row>
      <xdr:rowOff>299356</xdr:rowOff>
    </xdr:to>
    <xdr:sp macro="" textlink="">
      <xdr:nvSpPr>
        <xdr:cNvPr id="72" name="フリーフォーム 57">
          <a:extLst>
            <a:ext uri="{FF2B5EF4-FFF2-40B4-BE49-F238E27FC236}">
              <a16:creationId xmlns:a16="http://schemas.microsoft.com/office/drawing/2014/main" id="{D1F80741-9461-35BD-6F1B-783CB8270EC2}"/>
            </a:ext>
          </a:extLst>
        </xdr:cNvPr>
        <xdr:cNvSpPr/>
      </xdr:nvSpPr>
      <xdr:spPr>
        <a:xfrm rot="16200000">
          <a:off x="7232196" y="10321018"/>
          <a:ext cx="598712" cy="476249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36</xdr:row>
      <xdr:rowOff>0</xdr:rowOff>
    </xdr:from>
    <xdr:to>
      <xdr:col>16</xdr:col>
      <xdr:colOff>0</xdr:colOff>
      <xdr:row>36</xdr:row>
      <xdr:rowOff>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3F8DA3AA-29F8-FEBC-A4AF-551F77FA3DF2}"/>
            </a:ext>
          </a:extLst>
        </xdr:cNvPr>
        <xdr:cNvCxnSpPr/>
      </xdr:nvCxnSpPr>
      <xdr:spPr>
        <a:xfrm>
          <a:off x="6817179" y="10858500"/>
          <a:ext cx="47625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33</xdr:row>
      <xdr:rowOff>3</xdr:rowOff>
    </xdr:from>
    <xdr:to>
      <xdr:col>7</xdr:col>
      <xdr:colOff>0</xdr:colOff>
      <xdr:row>34</xdr:row>
      <xdr:rowOff>2</xdr:rowOff>
    </xdr:to>
    <xdr:sp macro="" textlink="">
      <xdr:nvSpPr>
        <xdr:cNvPr id="74" name="フリーフォーム 57">
          <a:extLst>
            <a:ext uri="{FF2B5EF4-FFF2-40B4-BE49-F238E27FC236}">
              <a16:creationId xmlns:a16="http://schemas.microsoft.com/office/drawing/2014/main" id="{A40ED8EA-16E5-E532-057D-A8B754790C9D}"/>
            </a:ext>
          </a:extLst>
        </xdr:cNvPr>
        <xdr:cNvSpPr/>
      </xdr:nvSpPr>
      <xdr:spPr>
        <a:xfrm rot="5400000" flipH="1">
          <a:off x="2381251" y="9633860"/>
          <a:ext cx="299356" cy="952500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34</xdr:row>
      <xdr:rowOff>2</xdr:rowOff>
    </xdr:from>
    <xdr:to>
      <xdr:col>8</xdr:col>
      <xdr:colOff>0</xdr:colOff>
      <xdr:row>36</xdr:row>
      <xdr:rowOff>1</xdr:rowOff>
    </xdr:to>
    <xdr:sp macro="" textlink="">
      <xdr:nvSpPr>
        <xdr:cNvPr id="75" name="フリーフォーム 57">
          <a:extLst>
            <a:ext uri="{FF2B5EF4-FFF2-40B4-BE49-F238E27FC236}">
              <a16:creationId xmlns:a16="http://schemas.microsoft.com/office/drawing/2014/main" id="{FA78E15B-7212-8AC7-86E6-009518C4CBE1}"/>
            </a:ext>
          </a:extLst>
        </xdr:cNvPr>
        <xdr:cNvSpPr/>
      </xdr:nvSpPr>
      <xdr:spPr>
        <a:xfrm rot="5400000" flipH="1">
          <a:off x="2945947" y="10321020"/>
          <a:ext cx="598713" cy="476250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36</xdr:row>
      <xdr:rowOff>27214</xdr:rowOff>
    </xdr:from>
    <xdr:to>
      <xdr:col>9</xdr:col>
      <xdr:colOff>0</xdr:colOff>
      <xdr:row>36</xdr:row>
      <xdr:rowOff>27214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587CCBD0-579A-A9C1-4FC0-9BED7A229AEC}"/>
            </a:ext>
          </a:extLst>
        </xdr:cNvPr>
        <xdr:cNvCxnSpPr/>
      </xdr:nvCxnSpPr>
      <xdr:spPr>
        <a:xfrm>
          <a:off x="3483429" y="10885714"/>
          <a:ext cx="47625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28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77" name="フリーフォーム 42">
          <a:extLst>
            <a:ext uri="{FF2B5EF4-FFF2-40B4-BE49-F238E27FC236}">
              <a16:creationId xmlns:a16="http://schemas.microsoft.com/office/drawing/2014/main" id="{AB60D714-E8D5-9CD1-E578-D97B2C1A2677}"/>
            </a:ext>
          </a:extLst>
        </xdr:cNvPr>
        <xdr:cNvSpPr/>
      </xdr:nvSpPr>
      <xdr:spPr>
        <a:xfrm flipV="1">
          <a:off x="2054679" y="8463643"/>
          <a:ext cx="952500" cy="299357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78" name="フリーフォーム 42">
          <a:extLst>
            <a:ext uri="{FF2B5EF4-FFF2-40B4-BE49-F238E27FC236}">
              <a16:creationId xmlns:a16="http://schemas.microsoft.com/office/drawing/2014/main" id="{576640C7-8B45-5BDE-5476-D6224B48B688}"/>
            </a:ext>
          </a:extLst>
        </xdr:cNvPr>
        <xdr:cNvSpPr/>
      </xdr:nvSpPr>
      <xdr:spPr>
        <a:xfrm flipV="1">
          <a:off x="3007179" y="7864929"/>
          <a:ext cx="476250" cy="598714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7</xdr:col>
      <xdr:colOff>0</xdr:colOff>
      <xdr:row>23</xdr:row>
      <xdr:rowOff>299356</xdr:rowOff>
    </xdr:to>
    <xdr:sp macro="" textlink="">
      <xdr:nvSpPr>
        <xdr:cNvPr id="79" name="フリーフォーム 57">
          <a:extLst>
            <a:ext uri="{FF2B5EF4-FFF2-40B4-BE49-F238E27FC236}">
              <a16:creationId xmlns:a16="http://schemas.microsoft.com/office/drawing/2014/main" id="{83451543-1D7E-ED32-57D3-C0C35B19DB97}"/>
            </a:ext>
          </a:extLst>
        </xdr:cNvPr>
        <xdr:cNvSpPr/>
      </xdr:nvSpPr>
      <xdr:spPr>
        <a:xfrm rot="5400000" flipH="1">
          <a:off x="2381251" y="6640285"/>
          <a:ext cx="299356" cy="952500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D5327C37-4592-6A8C-3EB9-CF74282FC2BA}"/>
            </a:ext>
          </a:extLst>
        </xdr:cNvPr>
        <xdr:cNvCxnSpPr/>
      </xdr:nvCxnSpPr>
      <xdr:spPr>
        <a:xfrm>
          <a:off x="3007179" y="7266214"/>
          <a:ext cx="47625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26</xdr:row>
      <xdr:rowOff>-1</xdr:rowOff>
    </xdr:from>
    <xdr:to>
      <xdr:col>9</xdr:col>
      <xdr:colOff>0</xdr:colOff>
      <xdr:row>30</xdr:row>
      <xdr:rowOff>299356</xdr:rowOff>
    </xdr:to>
    <xdr:sp macro="" textlink="">
      <xdr:nvSpPr>
        <xdr:cNvPr id="81" name="フリーフォーム 57">
          <a:extLst>
            <a:ext uri="{FF2B5EF4-FFF2-40B4-BE49-F238E27FC236}">
              <a16:creationId xmlns:a16="http://schemas.microsoft.com/office/drawing/2014/main" id="{2F224290-BA5D-3895-6D91-6A37EA885937}"/>
            </a:ext>
          </a:extLst>
        </xdr:cNvPr>
        <xdr:cNvSpPr/>
      </xdr:nvSpPr>
      <xdr:spPr>
        <a:xfrm rot="5400000" flipH="1">
          <a:off x="2973161" y="8375196"/>
          <a:ext cx="1496785" cy="476250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31</xdr:row>
      <xdr:rowOff>0</xdr:rowOff>
    </xdr:from>
    <xdr:to>
      <xdr:col>10</xdr:col>
      <xdr:colOff>0</xdr:colOff>
      <xdr:row>31</xdr:row>
      <xdr:rowOff>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B788D421-6364-73BE-8650-ACA49CEE64A9}"/>
            </a:ext>
          </a:extLst>
        </xdr:cNvPr>
        <xdr:cNvCxnSpPr/>
      </xdr:nvCxnSpPr>
      <xdr:spPr>
        <a:xfrm>
          <a:off x="3959679" y="9361714"/>
          <a:ext cx="476250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</xdr:colOff>
      <xdr:row>34</xdr:row>
      <xdr:rowOff>2</xdr:rowOff>
    </xdr:from>
    <xdr:to>
      <xdr:col>17</xdr:col>
      <xdr:colOff>1</xdr:colOff>
      <xdr:row>36</xdr:row>
      <xdr:rowOff>0</xdr:rowOff>
    </xdr:to>
    <xdr:sp macro="" textlink="">
      <xdr:nvSpPr>
        <xdr:cNvPr id="83" name="フリーフォーム 57">
          <a:extLst>
            <a:ext uri="{FF2B5EF4-FFF2-40B4-BE49-F238E27FC236}">
              <a16:creationId xmlns:a16="http://schemas.microsoft.com/office/drawing/2014/main" id="{5E2190C0-234F-46F1-947B-D7DDFB98BC49}"/>
            </a:ext>
          </a:extLst>
        </xdr:cNvPr>
        <xdr:cNvSpPr/>
      </xdr:nvSpPr>
      <xdr:spPr>
        <a:xfrm rot="16200000">
          <a:off x="7232200" y="4333876"/>
          <a:ext cx="598712" cy="476249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</xdr:colOff>
      <xdr:row>34</xdr:row>
      <xdr:rowOff>0</xdr:rowOff>
    </xdr:from>
    <xdr:to>
      <xdr:col>18</xdr:col>
      <xdr:colOff>476248</xdr:colOff>
      <xdr:row>35</xdr:row>
      <xdr:rowOff>1</xdr:rowOff>
    </xdr:to>
    <xdr:sp macro="" textlink="">
      <xdr:nvSpPr>
        <xdr:cNvPr id="84" name="フリーフォーム 57">
          <a:extLst>
            <a:ext uri="{FF2B5EF4-FFF2-40B4-BE49-F238E27FC236}">
              <a16:creationId xmlns:a16="http://schemas.microsoft.com/office/drawing/2014/main" id="{847F13DC-D782-4C0A-BBC9-C2D70531B7EE}"/>
            </a:ext>
          </a:extLst>
        </xdr:cNvPr>
        <xdr:cNvSpPr/>
      </xdr:nvSpPr>
      <xdr:spPr>
        <a:xfrm rot="16200000" flipH="1">
          <a:off x="8096250" y="3946073"/>
          <a:ext cx="299358" cy="952497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</xdr:colOff>
      <xdr:row>11</xdr:row>
      <xdr:rowOff>0</xdr:rowOff>
    </xdr:from>
    <xdr:to>
      <xdr:col>10</xdr:col>
      <xdr:colOff>0</xdr:colOff>
      <xdr:row>20</xdr:row>
      <xdr:rowOff>299356</xdr:rowOff>
    </xdr:to>
    <xdr:sp macro="" textlink="">
      <xdr:nvSpPr>
        <xdr:cNvPr id="3" name="フリーフォーム 57">
          <a:extLst>
            <a:ext uri="{FF2B5EF4-FFF2-40B4-BE49-F238E27FC236}">
              <a16:creationId xmlns:a16="http://schemas.microsoft.com/office/drawing/2014/main" id="{3BAE6DC8-6A6E-FA9A-8441-C6DBA554AD5A}"/>
            </a:ext>
          </a:extLst>
        </xdr:cNvPr>
        <xdr:cNvSpPr/>
      </xdr:nvSpPr>
      <xdr:spPr>
        <a:xfrm rot="5400000" flipH="1">
          <a:off x="2701019" y="4633233"/>
          <a:ext cx="2993571" cy="476248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</xdr:colOff>
      <xdr:row>21</xdr:row>
      <xdr:rowOff>2</xdr:rowOff>
    </xdr:from>
    <xdr:to>
      <xdr:col>15</xdr:col>
      <xdr:colOff>1</xdr:colOff>
      <xdr:row>31</xdr:row>
      <xdr:rowOff>1</xdr:rowOff>
    </xdr:to>
    <xdr:sp macro="" textlink="">
      <xdr:nvSpPr>
        <xdr:cNvPr id="4" name="フリーフォーム 57">
          <a:extLst>
            <a:ext uri="{FF2B5EF4-FFF2-40B4-BE49-F238E27FC236}">
              <a16:creationId xmlns:a16="http://schemas.microsoft.com/office/drawing/2014/main" id="{BDF37E8D-EA1F-6907-B740-FA9B1A20AC38}"/>
            </a:ext>
          </a:extLst>
        </xdr:cNvPr>
        <xdr:cNvSpPr/>
      </xdr:nvSpPr>
      <xdr:spPr>
        <a:xfrm rot="16200000" flipH="1">
          <a:off x="5082271" y="7626805"/>
          <a:ext cx="2993570" cy="476249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24</xdr:row>
      <xdr:rowOff>299356</xdr:rowOff>
    </xdr:from>
    <xdr:to>
      <xdr:col>13</xdr:col>
      <xdr:colOff>0</xdr:colOff>
      <xdr:row>27</xdr:row>
      <xdr:rowOff>-1</xdr:rowOff>
    </xdr:to>
    <xdr:sp macro="" textlink="">
      <xdr:nvSpPr>
        <xdr:cNvPr id="86" name="フリーフォーム 57">
          <a:extLst>
            <a:ext uri="{FF2B5EF4-FFF2-40B4-BE49-F238E27FC236}">
              <a16:creationId xmlns:a16="http://schemas.microsoft.com/office/drawing/2014/main" id="{3640A55E-8294-0187-460E-C4CCFFF72CC9}"/>
            </a:ext>
          </a:extLst>
        </xdr:cNvPr>
        <xdr:cNvSpPr/>
      </xdr:nvSpPr>
      <xdr:spPr>
        <a:xfrm rot="5400000" flipH="1">
          <a:off x="5327196" y="7626803"/>
          <a:ext cx="598715" cy="476250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23</xdr:row>
      <xdr:rowOff>299356</xdr:rowOff>
    </xdr:from>
    <xdr:to>
      <xdr:col>12</xdr:col>
      <xdr:colOff>0</xdr:colOff>
      <xdr:row>25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7D9E1D20-5E54-53E3-09CE-F8B3EE7EB406}"/>
            </a:ext>
          </a:extLst>
        </xdr:cNvPr>
        <xdr:cNvCxnSpPr/>
      </xdr:nvCxnSpPr>
      <xdr:spPr>
        <a:xfrm>
          <a:off x="5388429" y="7266213"/>
          <a:ext cx="0" cy="299358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108856</xdr:colOff>
      <xdr:row>9</xdr:row>
      <xdr:rowOff>149679</xdr:rowOff>
    </xdr:from>
    <xdr:to>
      <xdr:col>33</xdr:col>
      <xdr:colOff>585106</xdr:colOff>
      <xdr:row>10</xdr:row>
      <xdr:rowOff>122465</xdr:rowOff>
    </xdr:to>
    <xdr:sp macro="" textlink="">
      <xdr:nvSpPr>
        <xdr:cNvPr id="2" name="フリーフォーム 6">
          <a:extLst>
            <a:ext uri="{FF2B5EF4-FFF2-40B4-BE49-F238E27FC236}">
              <a16:creationId xmlns:a16="http://schemas.microsoft.com/office/drawing/2014/main" id="{6134FD2D-1500-45E3-A9FB-EBB189592E1C}"/>
            </a:ext>
          </a:extLst>
        </xdr:cNvPr>
        <xdr:cNvSpPr/>
      </xdr:nvSpPr>
      <xdr:spPr>
        <a:xfrm flipV="1">
          <a:off x="18330181" y="2892879"/>
          <a:ext cx="476250" cy="268061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340178</xdr:colOff>
      <xdr:row>4</xdr:row>
      <xdr:rowOff>176890</xdr:rowOff>
    </xdr:from>
    <xdr:to>
      <xdr:col>33</xdr:col>
      <xdr:colOff>122464</xdr:colOff>
      <xdr:row>6</xdr:row>
      <xdr:rowOff>122462</xdr:rowOff>
    </xdr:to>
    <xdr:sp macro="" textlink="">
      <xdr:nvSpPr>
        <xdr:cNvPr id="3" name="フリーフォーム 7">
          <a:extLst>
            <a:ext uri="{FF2B5EF4-FFF2-40B4-BE49-F238E27FC236}">
              <a16:creationId xmlns:a16="http://schemas.microsoft.com/office/drawing/2014/main" id="{8C017FA2-BCFA-4A7D-A3F1-B5153EF626A2}"/>
            </a:ext>
          </a:extLst>
        </xdr:cNvPr>
        <xdr:cNvSpPr/>
      </xdr:nvSpPr>
      <xdr:spPr>
        <a:xfrm>
          <a:off x="17866178" y="1443715"/>
          <a:ext cx="477611" cy="536122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122464</xdr:colOff>
      <xdr:row>6</xdr:row>
      <xdr:rowOff>122464</xdr:rowOff>
    </xdr:from>
    <xdr:to>
      <xdr:col>35</xdr:col>
      <xdr:colOff>163286</xdr:colOff>
      <xdr:row>6</xdr:row>
      <xdr:rowOff>122464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5205411-9FE2-4165-AC5C-61535052209A}"/>
            </a:ext>
          </a:extLst>
        </xdr:cNvPr>
        <xdr:cNvCxnSpPr/>
      </xdr:nvCxnSpPr>
      <xdr:spPr>
        <a:xfrm>
          <a:off x="18343789" y="1979839"/>
          <a:ext cx="1431472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598714</xdr:colOff>
      <xdr:row>11</xdr:row>
      <xdr:rowOff>122465</xdr:rowOff>
    </xdr:from>
    <xdr:to>
      <xdr:col>35</xdr:col>
      <xdr:colOff>163286</xdr:colOff>
      <xdr:row>11</xdr:row>
      <xdr:rowOff>122465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FE0C52F-466C-4B72-BCD7-9094B905CF28}"/>
            </a:ext>
          </a:extLst>
        </xdr:cNvPr>
        <xdr:cNvCxnSpPr/>
      </xdr:nvCxnSpPr>
      <xdr:spPr>
        <a:xfrm>
          <a:off x="18820039" y="3456215"/>
          <a:ext cx="955222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693963</xdr:colOff>
      <xdr:row>14</xdr:row>
      <xdr:rowOff>149678</xdr:rowOff>
    </xdr:from>
    <xdr:to>
      <xdr:col>27</xdr:col>
      <xdr:colOff>476250</xdr:colOff>
      <xdr:row>15</xdr:row>
      <xdr:rowOff>122464</xdr:rowOff>
    </xdr:to>
    <xdr:sp macro="" textlink="">
      <xdr:nvSpPr>
        <xdr:cNvPr id="6" name="フリーフォーム 15">
          <a:extLst>
            <a:ext uri="{FF2B5EF4-FFF2-40B4-BE49-F238E27FC236}">
              <a16:creationId xmlns:a16="http://schemas.microsoft.com/office/drawing/2014/main" id="{5135B055-CC63-4906-A3EC-210E2CB1147D}"/>
            </a:ext>
          </a:extLst>
        </xdr:cNvPr>
        <xdr:cNvSpPr/>
      </xdr:nvSpPr>
      <xdr:spPr>
        <a:xfrm rot="10800000" flipV="1">
          <a:off x="14048013" y="4369253"/>
          <a:ext cx="477612" cy="268061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816428</xdr:colOff>
      <xdr:row>15</xdr:row>
      <xdr:rowOff>122465</xdr:rowOff>
    </xdr:from>
    <xdr:to>
      <xdr:col>27</xdr:col>
      <xdr:colOff>0</xdr:colOff>
      <xdr:row>15</xdr:row>
      <xdr:rowOff>122466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85DBBFA-3C84-40A0-A3F1-647FFB45FEEB}"/>
            </a:ext>
          </a:extLst>
        </xdr:cNvPr>
        <xdr:cNvCxnSpPr/>
      </xdr:nvCxnSpPr>
      <xdr:spPr>
        <a:xfrm>
          <a:off x="13094153" y="4637315"/>
          <a:ext cx="955222" cy="1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816428</xdr:colOff>
      <xdr:row>21</xdr:row>
      <xdr:rowOff>122465</xdr:rowOff>
    </xdr:from>
    <xdr:to>
      <xdr:col>27</xdr:col>
      <xdr:colOff>0</xdr:colOff>
      <xdr:row>21</xdr:row>
      <xdr:rowOff>122465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E37210C8-A1A6-468F-837C-C0979B6CA585}"/>
            </a:ext>
          </a:extLst>
        </xdr:cNvPr>
        <xdr:cNvCxnSpPr/>
      </xdr:nvCxnSpPr>
      <xdr:spPr>
        <a:xfrm>
          <a:off x="13094153" y="6408965"/>
          <a:ext cx="955222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693962</xdr:colOff>
      <xdr:row>19</xdr:row>
      <xdr:rowOff>149676</xdr:rowOff>
    </xdr:from>
    <xdr:to>
      <xdr:col>27</xdr:col>
      <xdr:colOff>476249</xdr:colOff>
      <xdr:row>20</xdr:row>
      <xdr:rowOff>122463</xdr:rowOff>
    </xdr:to>
    <xdr:sp macro="" textlink="">
      <xdr:nvSpPr>
        <xdr:cNvPr id="9" name="フリーフォーム 18">
          <a:extLst>
            <a:ext uri="{FF2B5EF4-FFF2-40B4-BE49-F238E27FC236}">
              <a16:creationId xmlns:a16="http://schemas.microsoft.com/office/drawing/2014/main" id="{6C677191-5EE8-4BB6-B315-8F8A6504054A}"/>
            </a:ext>
          </a:extLst>
        </xdr:cNvPr>
        <xdr:cNvSpPr/>
      </xdr:nvSpPr>
      <xdr:spPr>
        <a:xfrm rot="10800000">
          <a:off x="14048012" y="5845626"/>
          <a:ext cx="477612" cy="268062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693962</xdr:colOff>
      <xdr:row>8</xdr:row>
      <xdr:rowOff>149677</xdr:rowOff>
    </xdr:from>
    <xdr:to>
      <xdr:col>27</xdr:col>
      <xdr:colOff>476249</xdr:colOff>
      <xdr:row>9</xdr:row>
      <xdr:rowOff>122463</xdr:rowOff>
    </xdr:to>
    <xdr:sp macro="" textlink="">
      <xdr:nvSpPr>
        <xdr:cNvPr id="10" name="フリーフォーム 19">
          <a:extLst>
            <a:ext uri="{FF2B5EF4-FFF2-40B4-BE49-F238E27FC236}">
              <a16:creationId xmlns:a16="http://schemas.microsoft.com/office/drawing/2014/main" id="{86F53A16-4425-46C3-B9F1-A192EC65FEC6}"/>
            </a:ext>
          </a:extLst>
        </xdr:cNvPr>
        <xdr:cNvSpPr/>
      </xdr:nvSpPr>
      <xdr:spPr>
        <a:xfrm rot="10800000" flipV="1">
          <a:off x="14048012" y="2597602"/>
          <a:ext cx="477612" cy="268061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816428</xdr:colOff>
      <xdr:row>9</xdr:row>
      <xdr:rowOff>122465</xdr:rowOff>
    </xdr:from>
    <xdr:to>
      <xdr:col>27</xdr:col>
      <xdr:colOff>0</xdr:colOff>
      <xdr:row>9</xdr:row>
      <xdr:rowOff>136072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DB56834-8B35-4C50-9D99-ABA6B189A233}"/>
            </a:ext>
          </a:extLst>
        </xdr:cNvPr>
        <xdr:cNvCxnSpPr/>
      </xdr:nvCxnSpPr>
      <xdr:spPr>
        <a:xfrm flipV="1">
          <a:off x="13094153" y="2865665"/>
          <a:ext cx="955222" cy="13607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462640</xdr:colOff>
      <xdr:row>6</xdr:row>
      <xdr:rowOff>176892</xdr:rowOff>
    </xdr:from>
    <xdr:to>
      <xdr:col>28</xdr:col>
      <xdr:colOff>244927</xdr:colOff>
      <xdr:row>8</xdr:row>
      <xdr:rowOff>122464</xdr:rowOff>
    </xdr:to>
    <xdr:sp macro="" textlink="">
      <xdr:nvSpPr>
        <xdr:cNvPr id="12" name="フリーフォーム 21">
          <a:extLst>
            <a:ext uri="{FF2B5EF4-FFF2-40B4-BE49-F238E27FC236}">
              <a16:creationId xmlns:a16="http://schemas.microsoft.com/office/drawing/2014/main" id="{C5B21802-8597-42EF-868D-2809B0AFD6C5}"/>
            </a:ext>
          </a:extLst>
        </xdr:cNvPr>
        <xdr:cNvSpPr/>
      </xdr:nvSpPr>
      <xdr:spPr>
        <a:xfrm rot="10800000">
          <a:off x="14512015" y="2034267"/>
          <a:ext cx="477612" cy="536122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462640</xdr:colOff>
      <xdr:row>14</xdr:row>
      <xdr:rowOff>176893</xdr:rowOff>
    </xdr:from>
    <xdr:to>
      <xdr:col>28</xdr:col>
      <xdr:colOff>244927</xdr:colOff>
      <xdr:row>16</xdr:row>
      <xdr:rowOff>122465</xdr:rowOff>
    </xdr:to>
    <xdr:sp macro="" textlink="">
      <xdr:nvSpPr>
        <xdr:cNvPr id="13" name="フリーフォーム 25">
          <a:extLst>
            <a:ext uri="{FF2B5EF4-FFF2-40B4-BE49-F238E27FC236}">
              <a16:creationId xmlns:a16="http://schemas.microsoft.com/office/drawing/2014/main" id="{4BA27C98-F3EF-400E-8554-36967D767186}"/>
            </a:ext>
          </a:extLst>
        </xdr:cNvPr>
        <xdr:cNvSpPr/>
      </xdr:nvSpPr>
      <xdr:spPr>
        <a:xfrm rot="10800000" flipV="1">
          <a:off x="14512015" y="4396468"/>
          <a:ext cx="477612" cy="536122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693963</xdr:colOff>
      <xdr:row>34</xdr:row>
      <xdr:rowOff>149678</xdr:rowOff>
    </xdr:from>
    <xdr:to>
      <xdr:col>27</xdr:col>
      <xdr:colOff>476250</xdr:colOff>
      <xdr:row>35</xdr:row>
      <xdr:rowOff>122464</xdr:rowOff>
    </xdr:to>
    <xdr:sp macro="" textlink="">
      <xdr:nvSpPr>
        <xdr:cNvPr id="14" name="フリーフォーム 26">
          <a:extLst>
            <a:ext uri="{FF2B5EF4-FFF2-40B4-BE49-F238E27FC236}">
              <a16:creationId xmlns:a16="http://schemas.microsoft.com/office/drawing/2014/main" id="{11D612B4-2B8D-45C2-9339-57C6878B1895}"/>
            </a:ext>
          </a:extLst>
        </xdr:cNvPr>
        <xdr:cNvSpPr/>
      </xdr:nvSpPr>
      <xdr:spPr>
        <a:xfrm rot="10800000" flipV="1">
          <a:off x="14048013" y="10274753"/>
          <a:ext cx="477612" cy="268061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816428</xdr:colOff>
      <xdr:row>35</xdr:row>
      <xdr:rowOff>122465</xdr:rowOff>
    </xdr:from>
    <xdr:to>
      <xdr:col>27</xdr:col>
      <xdr:colOff>0</xdr:colOff>
      <xdr:row>35</xdr:row>
      <xdr:rowOff>122466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09150E3-F0E7-4B67-B266-CB87115571E5}"/>
            </a:ext>
          </a:extLst>
        </xdr:cNvPr>
        <xdr:cNvCxnSpPr/>
      </xdr:nvCxnSpPr>
      <xdr:spPr>
        <a:xfrm>
          <a:off x="13094153" y="10542815"/>
          <a:ext cx="955222" cy="1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462640</xdr:colOff>
      <xdr:row>34</xdr:row>
      <xdr:rowOff>176893</xdr:rowOff>
    </xdr:from>
    <xdr:to>
      <xdr:col>28</xdr:col>
      <xdr:colOff>244927</xdr:colOff>
      <xdr:row>36</xdr:row>
      <xdr:rowOff>122465</xdr:rowOff>
    </xdr:to>
    <xdr:sp macro="" textlink="">
      <xdr:nvSpPr>
        <xdr:cNvPr id="16" name="フリーフォーム 28">
          <a:extLst>
            <a:ext uri="{FF2B5EF4-FFF2-40B4-BE49-F238E27FC236}">
              <a16:creationId xmlns:a16="http://schemas.microsoft.com/office/drawing/2014/main" id="{CBB7BF77-E2D7-4EE1-9E51-47834043A89D}"/>
            </a:ext>
          </a:extLst>
        </xdr:cNvPr>
        <xdr:cNvSpPr/>
      </xdr:nvSpPr>
      <xdr:spPr>
        <a:xfrm rot="10800000" flipV="1">
          <a:off x="14512015" y="10301968"/>
          <a:ext cx="477612" cy="536122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108856</xdr:colOff>
      <xdr:row>29</xdr:row>
      <xdr:rowOff>149681</xdr:rowOff>
    </xdr:from>
    <xdr:to>
      <xdr:col>33</xdr:col>
      <xdr:colOff>585106</xdr:colOff>
      <xdr:row>30</xdr:row>
      <xdr:rowOff>122466</xdr:rowOff>
    </xdr:to>
    <xdr:sp macro="" textlink="">
      <xdr:nvSpPr>
        <xdr:cNvPr id="17" name="フリーフォーム 29">
          <a:extLst>
            <a:ext uri="{FF2B5EF4-FFF2-40B4-BE49-F238E27FC236}">
              <a16:creationId xmlns:a16="http://schemas.microsoft.com/office/drawing/2014/main" id="{1C795079-2C6E-4097-A26C-728E958B9C4D}"/>
            </a:ext>
          </a:extLst>
        </xdr:cNvPr>
        <xdr:cNvSpPr/>
      </xdr:nvSpPr>
      <xdr:spPr>
        <a:xfrm flipV="1">
          <a:off x="18330181" y="8798381"/>
          <a:ext cx="476250" cy="268060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598714</xdr:colOff>
      <xdr:row>31</xdr:row>
      <xdr:rowOff>122465</xdr:rowOff>
    </xdr:from>
    <xdr:to>
      <xdr:col>35</xdr:col>
      <xdr:colOff>163286</xdr:colOff>
      <xdr:row>31</xdr:row>
      <xdr:rowOff>122465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319CF640-6B70-4CD5-A921-B63BC33A71BA}"/>
            </a:ext>
          </a:extLst>
        </xdr:cNvPr>
        <xdr:cNvCxnSpPr/>
      </xdr:nvCxnSpPr>
      <xdr:spPr>
        <a:xfrm>
          <a:off x="18820039" y="9361715"/>
          <a:ext cx="955222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108856</xdr:colOff>
      <xdr:row>24</xdr:row>
      <xdr:rowOff>149678</xdr:rowOff>
    </xdr:from>
    <xdr:to>
      <xdr:col>33</xdr:col>
      <xdr:colOff>585106</xdr:colOff>
      <xdr:row>25</xdr:row>
      <xdr:rowOff>122464</xdr:rowOff>
    </xdr:to>
    <xdr:sp macro="" textlink="">
      <xdr:nvSpPr>
        <xdr:cNvPr id="19" name="フリーフォーム 31">
          <a:extLst>
            <a:ext uri="{FF2B5EF4-FFF2-40B4-BE49-F238E27FC236}">
              <a16:creationId xmlns:a16="http://schemas.microsoft.com/office/drawing/2014/main" id="{F6069A4A-C4F3-4CFF-A3C4-ED3A6443699C}"/>
            </a:ext>
          </a:extLst>
        </xdr:cNvPr>
        <xdr:cNvSpPr/>
      </xdr:nvSpPr>
      <xdr:spPr>
        <a:xfrm>
          <a:off x="18330181" y="7322003"/>
          <a:ext cx="476250" cy="268061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625928</xdr:colOff>
      <xdr:row>25</xdr:row>
      <xdr:rowOff>122465</xdr:rowOff>
    </xdr:from>
    <xdr:to>
      <xdr:col>35</xdr:col>
      <xdr:colOff>190500</xdr:colOff>
      <xdr:row>25</xdr:row>
      <xdr:rowOff>122465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7AAA3E43-5644-44A4-B9FE-5E6A893AECDA}"/>
            </a:ext>
          </a:extLst>
        </xdr:cNvPr>
        <xdr:cNvCxnSpPr/>
      </xdr:nvCxnSpPr>
      <xdr:spPr>
        <a:xfrm>
          <a:off x="18847253" y="7590065"/>
          <a:ext cx="955222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340178</xdr:colOff>
      <xdr:row>24</xdr:row>
      <xdr:rowOff>176893</xdr:rowOff>
    </xdr:from>
    <xdr:to>
      <xdr:col>33</xdr:col>
      <xdr:colOff>122464</xdr:colOff>
      <xdr:row>26</xdr:row>
      <xdr:rowOff>122464</xdr:rowOff>
    </xdr:to>
    <xdr:sp macro="" textlink="">
      <xdr:nvSpPr>
        <xdr:cNvPr id="21" name="フリーフォーム 33">
          <a:extLst>
            <a:ext uri="{FF2B5EF4-FFF2-40B4-BE49-F238E27FC236}">
              <a16:creationId xmlns:a16="http://schemas.microsoft.com/office/drawing/2014/main" id="{8D658AF0-82EE-4ED5-B208-2DD2577F2AE8}"/>
            </a:ext>
          </a:extLst>
        </xdr:cNvPr>
        <xdr:cNvSpPr/>
      </xdr:nvSpPr>
      <xdr:spPr>
        <a:xfrm>
          <a:off x="17866178" y="7349218"/>
          <a:ext cx="477611" cy="536121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108856</xdr:colOff>
      <xdr:row>34</xdr:row>
      <xdr:rowOff>149678</xdr:rowOff>
    </xdr:from>
    <xdr:to>
      <xdr:col>33</xdr:col>
      <xdr:colOff>585106</xdr:colOff>
      <xdr:row>35</xdr:row>
      <xdr:rowOff>122464</xdr:rowOff>
    </xdr:to>
    <xdr:sp macro="" textlink="">
      <xdr:nvSpPr>
        <xdr:cNvPr id="22" name="フリーフォーム 34">
          <a:extLst>
            <a:ext uri="{FF2B5EF4-FFF2-40B4-BE49-F238E27FC236}">
              <a16:creationId xmlns:a16="http://schemas.microsoft.com/office/drawing/2014/main" id="{B7C131BD-DD62-4BF9-AEF9-3432420DD1A4}"/>
            </a:ext>
          </a:extLst>
        </xdr:cNvPr>
        <xdr:cNvSpPr/>
      </xdr:nvSpPr>
      <xdr:spPr>
        <a:xfrm>
          <a:off x="18330181" y="10274753"/>
          <a:ext cx="476250" cy="268061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625928</xdr:colOff>
      <xdr:row>35</xdr:row>
      <xdr:rowOff>122465</xdr:rowOff>
    </xdr:from>
    <xdr:to>
      <xdr:col>35</xdr:col>
      <xdr:colOff>190500</xdr:colOff>
      <xdr:row>35</xdr:row>
      <xdr:rowOff>122465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2609FBDC-366E-4B14-9CB2-A0E4C62B7433}"/>
            </a:ext>
          </a:extLst>
        </xdr:cNvPr>
        <xdr:cNvCxnSpPr/>
      </xdr:nvCxnSpPr>
      <xdr:spPr>
        <a:xfrm>
          <a:off x="18847253" y="10542815"/>
          <a:ext cx="955222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340178</xdr:colOff>
      <xdr:row>36</xdr:row>
      <xdr:rowOff>176893</xdr:rowOff>
    </xdr:from>
    <xdr:to>
      <xdr:col>33</xdr:col>
      <xdr:colOff>122464</xdr:colOff>
      <xdr:row>38</xdr:row>
      <xdr:rowOff>122465</xdr:rowOff>
    </xdr:to>
    <xdr:sp macro="" textlink="">
      <xdr:nvSpPr>
        <xdr:cNvPr id="24" name="フリーフォーム 36">
          <a:extLst>
            <a:ext uri="{FF2B5EF4-FFF2-40B4-BE49-F238E27FC236}">
              <a16:creationId xmlns:a16="http://schemas.microsoft.com/office/drawing/2014/main" id="{57F9CD2F-6572-43C4-93C5-B11533E3DEE8}"/>
            </a:ext>
          </a:extLst>
        </xdr:cNvPr>
        <xdr:cNvSpPr/>
      </xdr:nvSpPr>
      <xdr:spPr>
        <a:xfrm flipV="1">
          <a:off x="17866178" y="10892518"/>
          <a:ext cx="477611" cy="536122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122464</xdr:colOff>
      <xdr:row>40</xdr:row>
      <xdr:rowOff>122464</xdr:rowOff>
    </xdr:from>
    <xdr:to>
      <xdr:col>35</xdr:col>
      <xdr:colOff>163286</xdr:colOff>
      <xdr:row>40</xdr:row>
      <xdr:rowOff>122464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4531098E-24E1-4EE6-B281-006C918585CD}"/>
            </a:ext>
          </a:extLst>
        </xdr:cNvPr>
        <xdr:cNvCxnSpPr/>
      </xdr:nvCxnSpPr>
      <xdr:spPr>
        <a:xfrm>
          <a:off x="18343789" y="12019189"/>
          <a:ext cx="1431472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122464</xdr:colOff>
      <xdr:row>19</xdr:row>
      <xdr:rowOff>149676</xdr:rowOff>
    </xdr:from>
    <xdr:to>
      <xdr:col>33</xdr:col>
      <xdr:colOff>598714</xdr:colOff>
      <xdr:row>20</xdr:row>
      <xdr:rowOff>122463</xdr:rowOff>
    </xdr:to>
    <xdr:sp macro="" textlink="">
      <xdr:nvSpPr>
        <xdr:cNvPr id="26" name="フリーフォーム 40">
          <a:extLst>
            <a:ext uri="{FF2B5EF4-FFF2-40B4-BE49-F238E27FC236}">
              <a16:creationId xmlns:a16="http://schemas.microsoft.com/office/drawing/2014/main" id="{AA95826D-6539-403B-B85B-7711EE00EC2D}"/>
            </a:ext>
          </a:extLst>
        </xdr:cNvPr>
        <xdr:cNvSpPr/>
      </xdr:nvSpPr>
      <xdr:spPr>
        <a:xfrm flipV="1">
          <a:off x="18343789" y="5845626"/>
          <a:ext cx="476250" cy="268062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625928</xdr:colOff>
      <xdr:row>21</xdr:row>
      <xdr:rowOff>122465</xdr:rowOff>
    </xdr:from>
    <xdr:to>
      <xdr:col>35</xdr:col>
      <xdr:colOff>190500</xdr:colOff>
      <xdr:row>21</xdr:row>
      <xdr:rowOff>122465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A0E1F2CA-581F-48E9-8F11-812F5FD099E7}"/>
            </a:ext>
          </a:extLst>
        </xdr:cNvPr>
        <xdr:cNvCxnSpPr/>
      </xdr:nvCxnSpPr>
      <xdr:spPr>
        <a:xfrm>
          <a:off x="18847253" y="6408965"/>
          <a:ext cx="955222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340178</xdr:colOff>
      <xdr:row>16</xdr:row>
      <xdr:rowOff>176893</xdr:rowOff>
    </xdr:from>
    <xdr:to>
      <xdr:col>33</xdr:col>
      <xdr:colOff>122464</xdr:colOff>
      <xdr:row>18</xdr:row>
      <xdr:rowOff>122465</xdr:rowOff>
    </xdr:to>
    <xdr:sp macro="" textlink="">
      <xdr:nvSpPr>
        <xdr:cNvPr id="28" name="フリーフォーム 42">
          <a:extLst>
            <a:ext uri="{FF2B5EF4-FFF2-40B4-BE49-F238E27FC236}">
              <a16:creationId xmlns:a16="http://schemas.microsoft.com/office/drawing/2014/main" id="{0EE71E0C-E51B-4A08-89BB-9AA991EDE7BB}"/>
            </a:ext>
          </a:extLst>
        </xdr:cNvPr>
        <xdr:cNvSpPr/>
      </xdr:nvSpPr>
      <xdr:spPr>
        <a:xfrm flipV="1">
          <a:off x="17866178" y="4987018"/>
          <a:ext cx="477611" cy="536122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122464</xdr:colOff>
      <xdr:row>15</xdr:row>
      <xdr:rowOff>149677</xdr:rowOff>
    </xdr:from>
    <xdr:to>
      <xdr:col>33</xdr:col>
      <xdr:colOff>598714</xdr:colOff>
      <xdr:row>16</xdr:row>
      <xdr:rowOff>122464</xdr:rowOff>
    </xdr:to>
    <xdr:sp macro="" textlink="">
      <xdr:nvSpPr>
        <xdr:cNvPr id="29" name="フリーフォーム 43">
          <a:extLst>
            <a:ext uri="{FF2B5EF4-FFF2-40B4-BE49-F238E27FC236}">
              <a16:creationId xmlns:a16="http://schemas.microsoft.com/office/drawing/2014/main" id="{EAB7609F-490D-4B79-A66D-25076D0890C0}"/>
            </a:ext>
          </a:extLst>
        </xdr:cNvPr>
        <xdr:cNvSpPr/>
      </xdr:nvSpPr>
      <xdr:spPr>
        <a:xfrm flipV="1">
          <a:off x="18343789" y="4664527"/>
          <a:ext cx="476250" cy="268062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625928</xdr:colOff>
      <xdr:row>17</xdr:row>
      <xdr:rowOff>122466</xdr:rowOff>
    </xdr:from>
    <xdr:to>
      <xdr:col>35</xdr:col>
      <xdr:colOff>190500</xdr:colOff>
      <xdr:row>17</xdr:row>
      <xdr:rowOff>122466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D85CE56E-8373-4647-B869-5EECE8FA639E}"/>
            </a:ext>
          </a:extLst>
        </xdr:cNvPr>
        <xdr:cNvCxnSpPr/>
      </xdr:nvCxnSpPr>
      <xdr:spPr>
        <a:xfrm>
          <a:off x="18847253" y="5227866"/>
          <a:ext cx="955222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693963</xdr:colOff>
      <xdr:row>24</xdr:row>
      <xdr:rowOff>149679</xdr:rowOff>
    </xdr:from>
    <xdr:to>
      <xdr:col>27</xdr:col>
      <xdr:colOff>476250</xdr:colOff>
      <xdr:row>25</xdr:row>
      <xdr:rowOff>122465</xdr:rowOff>
    </xdr:to>
    <xdr:sp macro="" textlink="">
      <xdr:nvSpPr>
        <xdr:cNvPr id="31" name="フリーフォーム 45">
          <a:extLst>
            <a:ext uri="{FF2B5EF4-FFF2-40B4-BE49-F238E27FC236}">
              <a16:creationId xmlns:a16="http://schemas.microsoft.com/office/drawing/2014/main" id="{3FC74986-793C-4A36-9130-6AC48E59DF6F}"/>
            </a:ext>
          </a:extLst>
        </xdr:cNvPr>
        <xdr:cNvSpPr/>
      </xdr:nvSpPr>
      <xdr:spPr>
        <a:xfrm rot="10800000" flipV="1">
          <a:off x="14048013" y="7322004"/>
          <a:ext cx="477612" cy="268061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816428</xdr:colOff>
      <xdr:row>25</xdr:row>
      <xdr:rowOff>122466</xdr:rowOff>
    </xdr:from>
    <xdr:to>
      <xdr:col>27</xdr:col>
      <xdr:colOff>0</xdr:colOff>
      <xdr:row>25</xdr:row>
      <xdr:rowOff>122467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7207D5AD-D24A-4A76-A370-65F557B2F3F6}"/>
            </a:ext>
          </a:extLst>
        </xdr:cNvPr>
        <xdr:cNvCxnSpPr/>
      </xdr:nvCxnSpPr>
      <xdr:spPr>
        <a:xfrm>
          <a:off x="13094153" y="7590066"/>
          <a:ext cx="955222" cy="1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816428</xdr:colOff>
      <xdr:row>29</xdr:row>
      <xdr:rowOff>122465</xdr:rowOff>
    </xdr:from>
    <xdr:to>
      <xdr:col>27</xdr:col>
      <xdr:colOff>0</xdr:colOff>
      <xdr:row>29</xdr:row>
      <xdr:rowOff>122465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2F1E49D2-07C2-4979-92E5-CD15A3061261}"/>
            </a:ext>
          </a:extLst>
        </xdr:cNvPr>
        <xdr:cNvCxnSpPr/>
      </xdr:nvCxnSpPr>
      <xdr:spPr>
        <a:xfrm>
          <a:off x="13094153" y="8771165"/>
          <a:ext cx="955222" cy="0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680355</xdr:colOff>
      <xdr:row>28</xdr:row>
      <xdr:rowOff>149680</xdr:rowOff>
    </xdr:from>
    <xdr:to>
      <xdr:col>27</xdr:col>
      <xdr:colOff>462641</xdr:colOff>
      <xdr:row>29</xdr:row>
      <xdr:rowOff>122465</xdr:rowOff>
    </xdr:to>
    <xdr:sp macro="" textlink="">
      <xdr:nvSpPr>
        <xdr:cNvPr id="34" name="フリーフォーム 48">
          <a:extLst>
            <a:ext uri="{FF2B5EF4-FFF2-40B4-BE49-F238E27FC236}">
              <a16:creationId xmlns:a16="http://schemas.microsoft.com/office/drawing/2014/main" id="{4A8883CE-EC94-4706-AED0-869A387BDD09}"/>
            </a:ext>
          </a:extLst>
        </xdr:cNvPr>
        <xdr:cNvSpPr/>
      </xdr:nvSpPr>
      <xdr:spPr>
        <a:xfrm rot="10800000" flipV="1">
          <a:off x="14034405" y="8503105"/>
          <a:ext cx="477611" cy="268060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462640</xdr:colOff>
      <xdr:row>24</xdr:row>
      <xdr:rowOff>176894</xdr:rowOff>
    </xdr:from>
    <xdr:to>
      <xdr:col>28</xdr:col>
      <xdr:colOff>244927</xdr:colOff>
      <xdr:row>26</xdr:row>
      <xdr:rowOff>122465</xdr:rowOff>
    </xdr:to>
    <xdr:sp macro="" textlink="">
      <xdr:nvSpPr>
        <xdr:cNvPr id="35" name="フリーフォーム 49">
          <a:extLst>
            <a:ext uri="{FF2B5EF4-FFF2-40B4-BE49-F238E27FC236}">
              <a16:creationId xmlns:a16="http://schemas.microsoft.com/office/drawing/2014/main" id="{74754AD8-4473-4751-BD7A-A57A69BF75B2}"/>
            </a:ext>
          </a:extLst>
        </xdr:cNvPr>
        <xdr:cNvSpPr/>
      </xdr:nvSpPr>
      <xdr:spPr>
        <a:xfrm rot="10800000" flipV="1">
          <a:off x="14512015" y="7349219"/>
          <a:ext cx="477612" cy="536121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557893</xdr:colOff>
      <xdr:row>3</xdr:row>
      <xdr:rowOff>258534</xdr:rowOff>
    </xdr:from>
    <xdr:to>
      <xdr:col>32</xdr:col>
      <xdr:colOff>340179</xdr:colOff>
      <xdr:row>8</xdr:row>
      <xdr:rowOff>122463</xdr:rowOff>
    </xdr:to>
    <xdr:sp macro="" textlink="">
      <xdr:nvSpPr>
        <xdr:cNvPr id="36" name="フリーフォーム 38">
          <a:extLst>
            <a:ext uri="{FF2B5EF4-FFF2-40B4-BE49-F238E27FC236}">
              <a16:creationId xmlns:a16="http://schemas.microsoft.com/office/drawing/2014/main" id="{3FB2D705-B3C0-4A9B-8240-1ECFD508523C}"/>
            </a:ext>
          </a:extLst>
        </xdr:cNvPr>
        <xdr:cNvSpPr/>
      </xdr:nvSpPr>
      <xdr:spPr>
        <a:xfrm>
          <a:off x="17388568" y="1230084"/>
          <a:ext cx="477611" cy="1340304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557892</xdr:colOff>
      <xdr:row>28</xdr:row>
      <xdr:rowOff>258535</xdr:rowOff>
    </xdr:from>
    <xdr:to>
      <xdr:col>32</xdr:col>
      <xdr:colOff>340178</xdr:colOff>
      <xdr:row>33</xdr:row>
      <xdr:rowOff>122464</xdr:rowOff>
    </xdr:to>
    <xdr:sp macro="" textlink="">
      <xdr:nvSpPr>
        <xdr:cNvPr id="37" name="フリーフォーム 39">
          <a:extLst>
            <a:ext uri="{FF2B5EF4-FFF2-40B4-BE49-F238E27FC236}">
              <a16:creationId xmlns:a16="http://schemas.microsoft.com/office/drawing/2014/main" id="{F4A802CE-302E-4E40-A95D-D0F5CF67E07F}"/>
            </a:ext>
          </a:extLst>
        </xdr:cNvPr>
        <xdr:cNvSpPr/>
      </xdr:nvSpPr>
      <xdr:spPr>
        <a:xfrm flipV="1">
          <a:off x="17388567" y="8611960"/>
          <a:ext cx="477611" cy="1340304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244928</xdr:colOff>
      <xdr:row>8</xdr:row>
      <xdr:rowOff>258534</xdr:rowOff>
    </xdr:from>
    <xdr:to>
      <xdr:col>29</xdr:col>
      <xdr:colOff>27213</xdr:colOff>
      <xdr:row>13</xdr:row>
      <xdr:rowOff>122464</xdr:rowOff>
    </xdr:to>
    <xdr:sp macro="" textlink="">
      <xdr:nvSpPr>
        <xdr:cNvPr id="38" name="フリーフォーム 50">
          <a:extLst>
            <a:ext uri="{FF2B5EF4-FFF2-40B4-BE49-F238E27FC236}">
              <a16:creationId xmlns:a16="http://schemas.microsoft.com/office/drawing/2014/main" id="{48D2DA70-9EB5-4D05-B8FE-3FCE2DA468F6}"/>
            </a:ext>
          </a:extLst>
        </xdr:cNvPr>
        <xdr:cNvSpPr/>
      </xdr:nvSpPr>
      <xdr:spPr>
        <a:xfrm rot="10800000">
          <a:off x="14989628" y="2706459"/>
          <a:ext cx="477610" cy="1340305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244928</xdr:colOff>
      <xdr:row>28</xdr:row>
      <xdr:rowOff>258534</xdr:rowOff>
    </xdr:from>
    <xdr:to>
      <xdr:col>29</xdr:col>
      <xdr:colOff>27213</xdr:colOff>
      <xdr:row>33</xdr:row>
      <xdr:rowOff>122464</xdr:rowOff>
    </xdr:to>
    <xdr:sp macro="" textlink="">
      <xdr:nvSpPr>
        <xdr:cNvPr id="39" name="フリーフォーム 51">
          <a:extLst>
            <a:ext uri="{FF2B5EF4-FFF2-40B4-BE49-F238E27FC236}">
              <a16:creationId xmlns:a16="http://schemas.microsoft.com/office/drawing/2014/main" id="{7F0947BF-23AE-4347-BE92-90CFFACCB07E}"/>
            </a:ext>
          </a:extLst>
        </xdr:cNvPr>
        <xdr:cNvSpPr/>
      </xdr:nvSpPr>
      <xdr:spPr>
        <a:xfrm rot="10800000">
          <a:off x="14989628" y="8611959"/>
          <a:ext cx="477610" cy="1340305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81643</xdr:colOff>
      <xdr:row>6</xdr:row>
      <xdr:rowOff>40818</xdr:rowOff>
    </xdr:from>
    <xdr:to>
      <xdr:col>31</xdr:col>
      <xdr:colOff>557893</xdr:colOff>
      <xdr:row>13</xdr:row>
      <xdr:rowOff>122463</xdr:rowOff>
    </xdr:to>
    <xdr:sp macro="" textlink="">
      <xdr:nvSpPr>
        <xdr:cNvPr id="40" name="フリーフォーム 52">
          <a:extLst>
            <a:ext uri="{FF2B5EF4-FFF2-40B4-BE49-F238E27FC236}">
              <a16:creationId xmlns:a16="http://schemas.microsoft.com/office/drawing/2014/main" id="{B0060AD6-F40D-477F-BAC0-0B1FF2073BD2}"/>
            </a:ext>
          </a:extLst>
        </xdr:cNvPr>
        <xdr:cNvSpPr/>
      </xdr:nvSpPr>
      <xdr:spPr>
        <a:xfrm>
          <a:off x="16912318" y="1898193"/>
          <a:ext cx="476250" cy="2148570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27213</xdr:colOff>
      <xdr:row>10</xdr:row>
      <xdr:rowOff>149677</xdr:rowOff>
    </xdr:from>
    <xdr:to>
      <xdr:col>29</xdr:col>
      <xdr:colOff>503463</xdr:colOff>
      <xdr:row>21</xdr:row>
      <xdr:rowOff>122465</xdr:rowOff>
    </xdr:to>
    <xdr:sp macro="" textlink="">
      <xdr:nvSpPr>
        <xdr:cNvPr id="41" name="フリーフォーム 53">
          <a:extLst>
            <a:ext uri="{FF2B5EF4-FFF2-40B4-BE49-F238E27FC236}">
              <a16:creationId xmlns:a16="http://schemas.microsoft.com/office/drawing/2014/main" id="{9E4AEE6E-9BF7-48DB-BC65-2BD8E064D56E}"/>
            </a:ext>
          </a:extLst>
        </xdr:cNvPr>
        <xdr:cNvSpPr/>
      </xdr:nvSpPr>
      <xdr:spPr>
        <a:xfrm rot="10800000">
          <a:off x="15467238" y="3188152"/>
          <a:ext cx="476250" cy="3220813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517071</xdr:colOff>
      <xdr:row>25</xdr:row>
      <xdr:rowOff>176892</xdr:rowOff>
    </xdr:from>
    <xdr:to>
      <xdr:col>29</xdr:col>
      <xdr:colOff>517071</xdr:colOff>
      <xdr:row>29</xdr:row>
      <xdr:rowOff>122465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32A6485B-F000-4A69-BA64-689F418EEC86}"/>
            </a:ext>
          </a:extLst>
        </xdr:cNvPr>
        <xdr:cNvCxnSpPr/>
      </xdr:nvCxnSpPr>
      <xdr:spPr>
        <a:xfrm>
          <a:off x="15957096" y="7644492"/>
          <a:ext cx="0" cy="1126673"/>
        </a:xfrm>
        <a:prstGeom prst="line">
          <a:avLst/>
        </a:prstGeom>
        <a:ln w="57150" cap="rnd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503462</xdr:colOff>
      <xdr:row>25</xdr:row>
      <xdr:rowOff>149680</xdr:rowOff>
    </xdr:from>
    <xdr:to>
      <xdr:col>30</xdr:col>
      <xdr:colOff>285749</xdr:colOff>
      <xdr:row>26</xdr:row>
      <xdr:rowOff>122464</xdr:rowOff>
    </xdr:to>
    <xdr:sp macro="" textlink="">
      <xdr:nvSpPr>
        <xdr:cNvPr id="43" name="フリーフォーム 55">
          <a:extLst>
            <a:ext uri="{FF2B5EF4-FFF2-40B4-BE49-F238E27FC236}">
              <a16:creationId xmlns:a16="http://schemas.microsoft.com/office/drawing/2014/main" id="{BB5C9A5E-E7D6-46E6-AF8E-6BA6F6E38431}"/>
            </a:ext>
          </a:extLst>
        </xdr:cNvPr>
        <xdr:cNvSpPr/>
      </xdr:nvSpPr>
      <xdr:spPr>
        <a:xfrm rot="5400000" flipH="1">
          <a:off x="16048263" y="7512504"/>
          <a:ext cx="268059" cy="477612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503462</xdr:colOff>
      <xdr:row>19</xdr:row>
      <xdr:rowOff>149679</xdr:rowOff>
    </xdr:from>
    <xdr:to>
      <xdr:col>30</xdr:col>
      <xdr:colOff>285749</xdr:colOff>
      <xdr:row>20</xdr:row>
      <xdr:rowOff>122464</xdr:rowOff>
    </xdr:to>
    <xdr:sp macro="" textlink="">
      <xdr:nvSpPr>
        <xdr:cNvPr id="44" name="フリーフォーム 57">
          <a:extLst>
            <a:ext uri="{FF2B5EF4-FFF2-40B4-BE49-F238E27FC236}">
              <a16:creationId xmlns:a16="http://schemas.microsoft.com/office/drawing/2014/main" id="{CF02C42B-7B9B-489A-BACF-398DEF780A71}"/>
            </a:ext>
          </a:extLst>
        </xdr:cNvPr>
        <xdr:cNvSpPr/>
      </xdr:nvSpPr>
      <xdr:spPr>
        <a:xfrm rot="5400000" flipH="1">
          <a:off x="16048263" y="5740853"/>
          <a:ext cx="268060" cy="477612"/>
        </a:xfrm>
        <a:custGeom>
          <a:avLst/>
          <a:gdLst>
            <a:gd name="connsiteX0" fmla="*/ 0 w 2326822"/>
            <a:gd name="connsiteY0" fmla="*/ 0 h 748393"/>
            <a:gd name="connsiteX1" fmla="*/ 2326822 w 2326822"/>
            <a:gd name="connsiteY1" fmla="*/ 0 h 748393"/>
            <a:gd name="connsiteX2" fmla="*/ 2326822 w 2326822"/>
            <a:gd name="connsiteY2" fmla="*/ 748393 h 748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6822" h="748393">
              <a:moveTo>
                <a:pt x="0" y="0"/>
              </a:moveTo>
              <a:lnTo>
                <a:pt x="2326822" y="0"/>
              </a:lnTo>
              <a:lnTo>
                <a:pt x="2326822" y="748393"/>
              </a:lnTo>
            </a:path>
          </a:pathLst>
        </a:custGeom>
        <a:noFill/>
        <a:ln w="57150"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85725</xdr:rowOff>
    </xdr:from>
    <xdr:to>
      <xdr:col>8</xdr:col>
      <xdr:colOff>638175</xdr:colOff>
      <xdr:row>36</xdr:row>
      <xdr:rowOff>133350</xdr:rowOff>
    </xdr:to>
    <xdr:pic>
      <xdr:nvPicPr>
        <xdr:cNvPr id="386189" name="図 3">
          <a:extLst>
            <a:ext uri="{FF2B5EF4-FFF2-40B4-BE49-F238E27FC236}">
              <a16:creationId xmlns:a16="http://schemas.microsoft.com/office/drawing/2014/main" id="{8F17BCA2-0D52-B16D-34A2-05817F9F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514725"/>
          <a:ext cx="607695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39</xdr:row>
      <xdr:rowOff>142875</xdr:rowOff>
    </xdr:from>
    <xdr:to>
      <xdr:col>8</xdr:col>
      <xdr:colOff>638175</xdr:colOff>
      <xdr:row>54</xdr:row>
      <xdr:rowOff>161925</xdr:rowOff>
    </xdr:to>
    <xdr:pic>
      <xdr:nvPicPr>
        <xdr:cNvPr id="386190" name="図 5">
          <a:extLst>
            <a:ext uri="{FF2B5EF4-FFF2-40B4-BE49-F238E27FC236}">
              <a16:creationId xmlns:a16="http://schemas.microsoft.com/office/drawing/2014/main" id="{993B8C15-7724-9503-7584-BE812742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829425"/>
          <a:ext cx="6105525" cy="259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133350</xdr:rowOff>
    </xdr:from>
    <xdr:to>
      <xdr:col>8</xdr:col>
      <xdr:colOff>628650</xdr:colOff>
      <xdr:row>75</xdr:row>
      <xdr:rowOff>152400</xdr:rowOff>
    </xdr:to>
    <xdr:pic>
      <xdr:nvPicPr>
        <xdr:cNvPr id="386191" name="図 7">
          <a:extLst>
            <a:ext uri="{FF2B5EF4-FFF2-40B4-BE49-F238E27FC236}">
              <a16:creationId xmlns:a16="http://schemas.microsoft.com/office/drawing/2014/main" id="{F90F2016-FA63-F587-E134-A666B7C0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0350"/>
          <a:ext cx="6115050" cy="259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8</xdr:col>
      <xdr:colOff>552450</xdr:colOff>
      <xdr:row>95</xdr:row>
      <xdr:rowOff>152400</xdr:rowOff>
    </xdr:to>
    <xdr:pic>
      <xdr:nvPicPr>
        <xdr:cNvPr id="386192" name="図 9">
          <a:extLst>
            <a:ext uri="{FF2B5EF4-FFF2-40B4-BE49-F238E27FC236}">
              <a16:creationId xmlns:a16="http://schemas.microsoft.com/office/drawing/2014/main" id="{6923887A-A67D-DE6A-610E-3049BB3C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50"/>
          <a:ext cx="6038850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152400</xdr:rowOff>
    </xdr:from>
    <xdr:to>
      <xdr:col>8</xdr:col>
      <xdr:colOff>590550</xdr:colOff>
      <xdr:row>114</xdr:row>
      <xdr:rowOff>152400</xdr:rowOff>
    </xdr:to>
    <xdr:pic>
      <xdr:nvPicPr>
        <xdr:cNvPr id="386193" name="図 11">
          <a:extLst>
            <a:ext uri="{FF2B5EF4-FFF2-40B4-BE49-F238E27FC236}">
              <a16:creationId xmlns:a16="http://schemas.microsoft.com/office/drawing/2014/main" id="{8E26B457-CAD8-A428-EBD1-3B69C1B9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25950"/>
          <a:ext cx="607695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152400</xdr:rowOff>
    </xdr:from>
    <xdr:to>
      <xdr:col>8</xdr:col>
      <xdr:colOff>581025</xdr:colOff>
      <xdr:row>134</xdr:row>
      <xdr:rowOff>152400</xdr:rowOff>
    </xdr:to>
    <xdr:pic>
      <xdr:nvPicPr>
        <xdr:cNvPr id="386194" name="図 13">
          <a:extLst>
            <a:ext uri="{FF2B5EF4-FFF2-40B4-BE49-F238E27FC236}">
              <a16:creationId xmlns:a16="http://schemas.microsoft.com/office/drawing/2014/main" id="{8F11E3B8-3C6C-6415-022C-43035E9B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54950"/>
          <a:ext cx="6067425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152400</xdr:rowOff>
    </xdr:from>
    <xdr:to>
      <xdr:col>8</xdr:col>
      <xdr:colOff>590550</xdr:colOff>
      <xdr:row>152</xdr:row>
      <xdr:rowOff>152400</xdr:rowOff>
    </xdr:to>
    <xdr:pic>
      <xdr:nvPicPr>
        <xdr:cNvPr id="386195" name="図 15">
          <a:extLst>
            <a:ext uri="{FF2B5EF4-FFF2-40B4-BE49-F238E27FC236}">
              <a16:creationId xmlns:a16="http://schemas.microsoft.com/office/drawing/2014/main" id="{3A71413A-B545-51D9-1887-14DF4CF2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41050"/>
          <a:ext cx="607695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142875</xdr:rowOff>
    </xdr:from>
    <xdr:to>
      <xdr:col>8</xdr:col>
      <xdr:colOff>619125</xdr:colOff>
      <xdr:row>171</xdr:row>
      <xdr:rowOff>152400</xdr:rowOff>
    </xdr:to>
    <xdr:pic>
      <xdr:nvPicPr>
        <xdr:cNvPr id="386196" name="図 18">
          <a:extLst>
            <a:ext uri="{FF2B5EF4-FFF2-40B4-BE49-F238E27FC236}">
              <a16:creationId xmlns:a16="http://schemas.microsoft.com/office/drawing/2014/main" id="{CE0E8C85-AC25-6C07-1529-53598DB0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89075"/>
          <a:ext cx="6105525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142875</xdr:rowOff>
    </xdr:from>
    <xdr:to>
      <xdr:col>8</xdr:col>
      <xdr:colOff>609600</xdr:colOff>
      <xdr:row>194</xdr:row>
      <xdr:rowOff>152400</xdr:rowOff>
    </xdr:to>
    <xdr:pic>
      <xdr:nvPicPr>
        <xdr:cNvPr id="386197" name="図 20">
          <a:extLst>
            <a:ext uri="{FF2B5EF4-FFF2-40B4-BE49-F238E27FC236}">
              <a16:creationId xmlns:a16="http://schemas.microsoft.com/office/drawing/2014/main" id="{93D65516-6BFA-084A-843C-E430B39A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32425"/>
          <a:ext cx="60960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152400</xdr:rowOff>
    </xdr:from>
    <xdr:to>
      <xdr:col>8</xdr:col>
      <xdr:colOff>581025</xdr:colOff>
      <xdr:row>213</xdr:row>
      <xdr:rowOff>152400</xdr:rowOff>
    </xdr:to>
    <xdr:pic>
      <xdr:nvPicPr>
        <xdr:cNvPr id="386198" name="図 22">
          <a:extLst>
            <a:ext uri="{FF2B5EF4-FFF2-40B4-BE49-F238E27FC236}">
              <a16:creationId xmlns:a16="http://schemas.microsoft.com/office/drawing/2014/main" id="{A54F0780-490E-5511-411D-BE7B3CE5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6067425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152400</xdr:rowOff>
    </xdr:from>
    <xdr:to>
      <xdr:col>8</xdr:col>
      <xdr:colOff>590550</xdr:colOff>
      <xdr:row>232</xdr:row>
      <xdr:rowOff>152400</xdr:rowOff>
    </xdr:to>
    <xdr:pic>
      <xdr:nvPicPr>
        <xdr:cNvPr id="386199" name="図 24">
          <a:extLst>
            <a:ext uri="{FF2B5EF4-FFF2-40B4-BE49-F238E27FC236}">
              <a16:creationId xmlns:a16="http://schemas.microsoft.com/office/drawing/2014/main" id="{4F7586C0-E22E-3762-768C-5E8DDED2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57050"/>
          <a:ext cx="607695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76200</xdr:rowOff>
    </xdr:from>
    <xdr:to>
      <xdr:col>8</xdr:col>
      <xdr:colOff>609600</xdr:colOff>
      <xdr:row>17</xdr:row>
      <xdr:rowOff>152400</xdr:rowOff>
    </xdr:to>
    <xdr:pic>
      <xdr:nvPicPr>
        <xdr:cNvPr id="386200" name="図 26">
          <a:extLst>
            <a:ext uri="{FF2B5EF4-FFF2-40B4-BE49-F238E27FC236}">
              <a16:creationId xmlns:a16="http://schemas.microsoft.com/office/drawing/2014/main" id="{981F9EA1-B142-C7D2-4D75-16AB1A8B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6096000" cy="264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63</xdr:row>
      <xdr:rowOff>114300</xdr:rowOff>
    </xdr:from>
    <xdr:to>
      <xdr:col>4</xdr:col>
      <xdr:colOff>28575</xdr:colOff>
      <xdr:row>63</xdr:row>
      <xdr:rowOff>114300</xdr:rowOff>
    </xdr:to>
    <xdr:sp macro="" textlink="">
      <xdr:nvSpPr>
        <xdr:cNvPr id="385277" name="Line 73">
          <a:extLst>
            <a:ext uri="{FF2B5EF4-FFF2-40B4-BE49-F238E27FC236}">
              <a16:creationId xmlns:a16="http://schemas.microsoft.com/office/drawing/2014/main" id="{3C1FFABB-8A10-F45D-E926-93D7C516096F}"/>
            </a:ext>
          </a:extLst>
        </xdr:cNvPr>
        <xdr:cNvSpPr>
          <a:spLocks noChangeShapeType="1"/>
        </xdr:cNvSpPr>
      </xdr:nvSpPr>
      <xdr:spPr bwMode="auto">
        <a:xfrm>
          <a:off x="2228850" y="1223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163361</xdr:colOff>
      <xdr:row>17</xdr:row>
      <xdr:rowOff>66438</xdr:rowOff>
    </xdr:from>
    <xdr:ext cx="1059813" cy="103281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02FE85C-6051-848A-1C60-B0189D3AD8DF}"/>
            </a:ext>
          </a:extLst>
        </xdr:cNvPr>
        <xdr:cNvSpPr txBox="1"/>
      </xdr:nvSpPr>
      <xdr:spPr>
        <a:xfrm>
          <a:off x="10476006" y="3906967"/>
          <a:ext cx="1063267" cy="1032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（１）０９：３０</a:t>
          </a:r>
          <a:endParaRPr kumimoji="1" lang="en-US" altLang="ja-JP" sz="1400"/>
        </a:p>
        <a:p>
          <a:r>
            <a:rPr kumimoji="1" lang="ja-JP" altLang="en-US" sz="1400"/>
            <a:t>（２）１０：３０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（３）１１：０</a:t>
          </a:r>
          <a:endParaRPr kumimoji="1" lang="en-US" altLang="ja-JP" sz="1400"/>
        </a:p>
        <a:p>
          <a:r>
            <a:rPr kumimoji="1" lang="ja-JP" altLang="en-US" sz="1400"/>
            <a:t>（４）１２：３０</a:t>
          </a:r>
          <a:endParaRPr kumimoji="1" lang="en-US" altLang="ja-JP" sz="1400"/>
        </a:p>
      </xdr:txBody>
    </xdr:sp>
    <xdr:clientData/>
  </xdr:oneCellAnchor>
  <xdr:twoCellAnchor>
    <xdr:from>
      <xdr:col>27</xdr:col>
      <xdr:colOff>618725</xdr:colOff>
      <xdr:row>12</xdr:row>
      <xdr:rowOff>161361</xdr:rowOff>
    </xdr:from>
    <xdr:to>
      <xdr:col>29</xdr:col>
      <xdr:colOff>586317</xdr:colOff>
      <xdr:row>35</xdr:row>
      <xdr:rowOff>168519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B0DA59E-6A51-14B5-BF49-B2C0C2D404E3}"/>
            </a:ext>
          </a:extLst>
        </xdr:cNvPr>
        <xdr:cNvSpPr txBox="1"/>
      </xdr:nvSpPr>
      <xdr:spPr>
        <a:xfrm>
          <a:off x="13604475" y="3074424"/>
          <a:ext cx="1272463" cy="4206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最終日　</a:t>
          </a: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押原天然芝</a:t>
          </a:r>
          <a:endParaRPr kumimoji="1" lang="en-US" altLang="ja-JP" sz="18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決勝：</a:t>
          </a: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10:30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rgbClr val="FF0000"/>
              </a:solidFill>
              <a:latin typeface="+mn-lt"/>
              <a:ea typeface="+mn-ea"/>
              <a:cs typeface="+mn-cs"/>
            </a:rPr>
            <a:t>VF</a:t>
          </a:r>
          <a:r>
            <a:rPr kumimoji="1" lang="ja-JP" altLang="en-US" sz="1400" b="1">
              <a:solidFill>
                <a:srgbClr val="FF0000"/>
              </a:solidFill>
              <a:latin typeface="+mn-lt"/>
              <a:ea typeface="+mn-ea"/>
              <a:cs typeface="+mn-cs"/>
            </a:rPr>
            <a:t>甲府</a:t>
          </a:r>
          <a:r>
            <a:rPr kumimoji="1" lang="en-US" altLang="ja-JP" sz="1400" b="1">
              <a:solidFill>
                <a:srgbClr val="FF0000"/>
              </a:solidFill>
              <a:latin typeface="+mn-lt"/>
              <a:ea typeface="+mn-ea"/>
              <a:cs typeface="+mn-cs"/>
            </a:rPr>
            <a:t>U-12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2-0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(0-0)0-0)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(2-0)(0-0)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フォルトゥナ</a:t>
          </a: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決：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9:30</a:t>
          </a:r>
          <a:endParaRPr lang="ja-JP" altLang="ja-JP" sz="1800">
            <a:effectLst/>
          </a:endParaRPr>
        </a:p>
        <a:p>
          <a:pPr algn="ctr" eaLnBrk="1" fontAlgn="auto" latinLnBrk="0" hangingPunct="1"/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エアフォルク</a:t>
          </a:r>
          <a:endParaRPr lang="ja-JP" altLang="ja-JP" sz="1800">
            <a:solidFill>
              <a:srgbClr val="FF0000"/>
            </a:solidFill>
            <a:effectLst/>
          </a:endParaRPr>
        </a:p>
        <a:p>
          <a:pPr algn="ctr" eaLnBrk="1" fontAlgn="auto" latinLnBrk="0" hangingPunct="1"/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3-2(2-0)(1-2)</a:t>
          </a:r>
          <a:endParaRPr lang="ja-JP" altLang="ja-JP" sz="1800">
            <a:effectLst/>
          </a:endParaRPr>
        </a:p>
        <a:p>
          <a:pPr algn="ctr" eaLnBrk="1" fontAlgn="auto" latinLnBrk="0" hangingPunct="1"/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FC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アルピーノ</a:t>
          </a:r>
          <a:endParaRPr lang="ja-JP" altLang="ja-JP" sz="1800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閉会式：</a:t>
          </a: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11:30</a:t>
          </a:r>
        </a:p>
      </xdr:txBody>
    </xdr:sp>
    <xdr:clientData/>
  </xdr:twoCellAnchor>
  <xdr:twoCellAnchor>
    <xdr:from>
      <xdr:col>6</xdr:col>
      <xdr:colOff>238125</xdr:colOff>
      <xdr:row>4</xdr:row>
      <xdr:rowOff>133350</xdr:rowOff>
    </xdr:from>
    <xdr:to>
      <xdr:col>6</xdr:col>
      <xdr:colOff>257175</xdr:colOff>
      <xdr:row>67</xdr:row>
      <xdr:rowOff>85725</xdr:rowOff>
    </xdr:to>
    <xdr:cxnSp macro="">
      <xdr:nvCxnSpPr>
        <xdr:cNvPr id="385280" name="直線コネクタ 7">
          <a:extLst>
            <a:ext uri="{FF2B5EF4-FFF2-40B4-BE49-F238E27FC236}">
              <a16:creationId xmlns:a16="http://schemas.microsoft.com/office/drawing/2014/main" id="{8C746B9C-3259-2E4F-4D2E-2FF3E26E034A}"/>
            </a:ext>
          </a:extLst>
        </xdr:cNvPr>
        <xdr:cNvCxnSpPr>
          <a:cxnSpLocks noChangeShapeType="1"/>
        </xdr:cNvCxnSpPr>
      </xdr:nvCxnSpPr>
      <xdr:spPr bwMode="auto">
        <a:xfrm>
          <a:off x="3314700" y="1581150"/>
          <a:ext cx="19050" cy="11353800"/>
        </a:xfrm>
        <a:prstGeom prst="line">
          <a:avLst/>
        </a:prstGeom>
        <a:noFill/>
        <a:ln w="12700" cap="rnd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209550</xdr:colOff>
      <xdr:row>4</xdr:row>
      <xdr:rowOff>19050</xdr:rowOff>
    </xdr:from>
    <xdr:to>
      <xdr:col>13</xdr:col>
      <xdr:colOff>228600</xdr:colOff>
      <xdr:row>66</xdr:row>
      <xdr:rowOff>152400</xdr:rowOff>
    </xdr:to>
    <xdr:cxnSp macro="">
      <xdr:nvCxnSpPr>
        <xdr:cNvPr id="385281" name="直線コネクタ 9">
          <a:extLst>
            <a:ext uri="{FF2B5EF4-FFF2-40B4-BE49-F238E27FC236}">
              <a16:creationId xmlns:a16="http://schemas.microsoft.com/office/drawing/2014/main" id="{44AF245A-FBE7-F107-C3F1-A79884A8A3F5}"/>
            </a:ext>
          </a:extLst>
        </xdr:cNvPr>
        <xdr:cNvCxnSpPr>
          <a:cxnSpLocks noChangeShapeType="1"/>
        </xdr:cNvCxnSpPr>
      </xdr:nvCxnSpPr>
      <xdr:spPr bwMode="auto">
        <a:xfrm>
          <a:off x="6219825" y="1466850"/>
          <a:ext cx="19050" cy="11353800"/>
        </a:xfrm>
        <a:prstGeom prst="line">
          <a:avLst/>
        </a:prstGeom>
        <a:noFill/>
        <a:ln w="12700" cap="rnd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23</xdr:col>
      <xdr:colOff>395466</xdr:colOff>
      <xdr:row>0</xdr:row>
      <xdr:rowOff>490296</xdr:rowOff>
    </xdr:from>
    <xdr:ext cx="1918797" cy="87849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890DFBF-5C55-68C0-F5AE-69DA27C74377}"/>
            </a:ext>
          </a:extLst>
        </xdr:cNvPr>
        <xdr:cNvSpPr txBox="1"/>
      </xdr:nvSpPr>
      <xdr:spPr>
        <a:xfrm>
          <a:off x="10666592" y="509346"/>
          <a:ext cx="1904217" cy="859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r>
            <a:rPr kumimoji="1" lang="ja-JP" altLang="en-US" sz="1400" b="1"/>
            <a:t>大会</a:t>
          </a:r>
          <a:r>
            <a:rPr kumimoji="1" lang="en-US" altLang="ja-JP" sz="1400" b="1"/>
            <a:t>3</a:t>
          </a:r>
          <a:r>
            <a:rPr kumimoji="1" lang="ja-JP" altLang="en-US" sz="1400" b="1"/>
            <a:t>日目　</a:t>
          </a:r>
          <a:r>
            <a:rPr kumimoji="1" lang="en-US" altLang="ja-JP" sz="1400" b="1"/>
            <a:t>6</a:t>
          </a:r>
          <a:r>
            <a:rPr kumimoji="1" lang="ja-JP" altLang="en-US" sz="1400" b="1"/>
            <a:t>月</a:t>
          </a:r>
          <a:r>
            <a:rPr kumimoji="1" lang="en-US" altLang="ja-JP" sz="1400" b="1"/>
            <a:t>9</a:t>
          </a:r>
          <a:r>
            <a:rPr kumimoji="1" lang="ja-JP" altLang="en-US" sz="1400" b="1"/>
            <a:t>日（日）</a:t>
          </a:r>
          <a:endParaRPr kumimoji="1" lang="en-US" altLang="ja-JP" sz="1400" b="1"/>
        </a:p>
        <a:p>
          <a:pPr algn="ctr">
            <a:lnSpc>
              <a:spcPts val="1700"/>
            </a:lnSpc>
          </a:pPr>
          <a:r>
            <a:rPr kumimoji="1" lang="ja-JP" altLang="en-US" sz="1400" b="1"/>
            <a:t>小瀬補助（甲府地区）</a:t>
          </a:r>
          <a:endParaRPr kumimoji="1" lang="en-US" altLang="ja-JP" sz="1400" b="1"/>
        </a:p>
        <a:p>
          <a:pPr algn="ctr">
            <a:lnSpc>
              <a:spcPts val="1700"/>
            </a:lnSpc>
          </a:pPr>
          <a:r>
            <a:rPr kumimoji="1" lang="ja-JP" altLang="en-US" sz="1400" b="1"/>
            <a:t>初狩憩い（郡内東地区）</a:t>
          </a:r>
          <a:endParaRPr kumimoji="1" lang="en-US" altLang="ja-JP" sz="1400" b="1"/>
        </a:p>
        <a:p>
          <a:pPr algn="ctr">
            <a:lnSpc>
              <a:spcPts val="1600"/>
            </a:lnSpc>
          </a:pPr>
          <a:endParaRPr kumimoji="1" lang="en-US" altLang="ja-JP" sz="1400" b="1"/>
        </a:p>
      </xdr:txBody>
    </xdr:sp>
    <xdr:clientData/>
  </xdr:oneCellAnchor>
  <xdr:oneCellAnchor>
    <xdr:from>
      <xdr:col>26</xdr:col>
      <xdr:colOff>97693</xdr:colOff>
      <xdr:row>56</xdr:row>
      <xdr:rowOff>12212</xdr:rowOff>
    </xdr:from>
    <xdr:ext cx="1436006" cy="15494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87EEA2A-D6E3-ED46-BAA2-D83D966C1C7F}"/>
            </a:ext>
          </a:extLst>
        </xdr:cNvPr>
        <xdr:cNvSpPr txBox="1"/>
      </xdr:nvSpPr>
      <xdr:spPr>
        <a:xfrm>
          <a:off x="12480194" y="10996491"/>
          <a:ext cx="1419087" cy="154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①（１）０９：００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②（２）１０：００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③（３）１１：００</a:t>
          </a:r>
          <a:endParaRPr kumimoji="1" lang="en-US" altLang="ja-JP" sz="1400"/>
        </a:p>
        <a:p>
          <a:r>
            <a:rPr kumimoji="1" lang="ja-JP" altLang="en-US" sz="1400"/>
            <a:t>④（４）１２：００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⑤（５）１３：００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⑥（６）１４：００</a:t>
          </a:r>
        </a:p>
      </xdr:txBody>
    </xdr:sp>
    <xdr:clientData/>
  </xdr:oneCellAnchor>
  <xdr:oneCellAnchor>
    <xdr:from>
      <xdr:col>27</xdr:col>
      <xdr:colOff>413842</xdr:colOff>
      <xdr:row>0</xdr:row>
      <xdr:rowOff>518509</xdr:rowOff>
    </xdr:from>
    <xdr:ext cx="1685591" cy="111403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43E611A-7364-3735-6F35-5BB07D5FF143}"/>
            </a:ext>
          </a:extLst>
        </xdr:cNvPr>
        <xdr:cNvSpPr txBox="1"/>
      </xdr:nvSpPr>
      <xdr:spPr>
        <a:xfrm>
          <a:off x="13399593" y="537559"/>
          <a:ext cx="1660584" cy="10948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r>
            <a:rPr kumimoji="1" lang="ja-JP" altLang="en-US" sz="1400" b="1"/>
            <a:t>大会</a:t>
          </a:r>
          <a:r>
            <a:rPr kumimoji="1" lang="en-US" altLang="ja-JP" sz="1400" b="1"/>
            <a:t>4</a:t>
          </a:r>
          <a:r>
            <a:rPr kumimoji="1" lang="ja-JP" altLang="en-US" sz="1400" b="1"/>
            <a:t>日目　</a:t>
          </a:r>
          <a:r>
            <a:rPr kumimoji="1" lang="en-US" altLang="ja-JP" sz="1400" b="1"/>
            <a:t>6</a:t>
          </a:r>
          <a:r>
            <a:rPr kumimoji="1" lang="ja-JP" altLang="en-US" sz="1400" b="1"/>
            <a:t>月</a:t>
          </a:r>
          <a:r>
            <a:rPr kumimoji="1" lang="en-US" altLang="ja-JP" sz="1400" b="1"/>
            <a:t>30</a:t>
          </a:r>
          <a:r>
            <a:rPr kumimoji="1" lang="ja-JP" altLang="en-US" sz="1400" b="1"/>
            <a:t>日（日）</a:t>
          </a:r>
          <a:endParaRPr kumimoji="1" lang="en-US" altLang="ja-JP" sz="1400" b="1"/>
        </a:p>
        <a:p>
          <a:pPr algn="ctr"/>
          <a:r>
            <a:rPr kumimoji="1" lang="ja-JP" altLang="en-US" sz="1400" b="1"/>
            <a:t>準々決勝・準決勝</a:t>
          </a:r>
          <a:endParaRPr kumimoji="1" lang="en-US" altLang="ja-JP" sz="1400" b="1"/>
        </a:p>
        <a:p>
          <a:pPr algn="ctr"/>
          <a:r>
            <a:rPr kumimoji="1" lang="en-US" altLang="ja-JP" sz="1400" b="1"/>
            <a:t>【</a:t>
          </a:r>
          <a:r>
            <a:rPr kumimoji="1" lang="ja-JP" altLang="en-US" sz="1400" b="1"/>
            <a:t>中央市農村公園</a:t>
          </a:r>
          <a:r>
            <a:rPr kumimoji="1" lang="en-US" altLang="ja-JP" sz="1400" b="1"/>
            <a:t>2</a:t>
          </a:r>
          <a:r>
            <a:rPr kumimoji="1" lang="ja-JP" altLang="en-US" sz="1400" b="1"/>
            <a:t>面</a:t>
          </a:r>
          <a:r>
            <a:rPr kumimoji="1" lang="en-US" altLang="ja-JP" sz="1400" b="1"/>
            <a:t>】</a:t>
          </a:r>
        </a:p>
      </xdr:txBody>
    </xdr:sp>
    <xdr:clientData/>
  </xdr:oneCellAnchor>
  <xdr:oneCellAnchor>
    <xdr:from>
      <xdr:col>23</xdr:col>
      <xdr:colOff>106958</xdr:colOff>
      <xdr:row>8</xdr:row>
      <xdr:rowOff>173700</xdr:rowOff>
    </xdr:from>
    <xdr:ext cx="1061932" cy="15494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1C7F774-0A3A-B05E-9F60-94F66E8A60DD}"/>
            </a:ext>
          </a:extLst>
        </xdr:cNvPr>
        <xdr:cNvSpPr txBox="1"/>
      </xdr:nvSpPr>
      <xdr:spPr>
        <a:xfrm>
          <a:off x="10419604" y="2365672"/>
          <a:ext cx="1056508" cy="154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①０９：３０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②１０：３０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③１１：３０</a:t>
          </a:r>
          <a:endParaRPr kumimoji="1" lang="en-US" altLang="ja-JP" sz="1400"/>
        </a:p>
        <a:p>
          <a:r>
            <a:rPr kumimoji="1" lang="ja-JP" altLang="en-US" sz="1400"/>
            <a:t>④１２：３０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⑤１３：３０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⑥１４：３０</a:t>
          </a:r>
        </a:p>
      </xdr:txBody>
    </xdr:sp>
    <xdr:clientData/>
  </xdr:oneCellAnchor>
  <xdr:oneCellAnchor>
    <xdr:from>
      <xdr:col>25</xdr:col>
      <xdr:colOff>45216</xdr:colOff>
      <xdr:row>4</xdr:row>
      <xdr:rowOff>131378</xdr:rowOff>
    </xdr:from>
    <xdr:ext cx="1068241" cy="103281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E60A1E-BC4A-2745-C643-BB1CBAEA3B69}"/>
            </a:ext>
          </a:extLst>
        </xdr:cNvPr>
        <xdr:cNvSpPr txBox="1"/>
      </xdr:nvSpPr>
      <xdr:spPr>
        <a:xfrm>
          <a:off x="11780017" y="1583941"/>
          <a:ext cx="1063267" cy="1032813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（１）０９：３０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（２）１０：３０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（３）１１：３０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（４）１２：３０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twoCellAnchor>
    <xdr:from>
      <xdr:col>29</xdr:col>
      <xdr:colOff>53975</xdr:colOff>
      <xdr:row>49</xdr:row>
      <xdr:rowOff>103188</xdr:rowOff>
    </xdr:from>
    <xdr:to>
      <xdr:col>32</xdr:col>
      <xdr:colOff>246026</xdr:colOff>
      <xdr:row>64</xdr:row>
      <xdr:rowOff>30970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3FB38AB-B43E-4B73-11D2-53475C9116D4}"/>
            </a:ext>
          </a:extLst>
        </xdr:cNvPr>
        <xdr:cNvSpPr txBox="1"/>
      </xdr:nvSpPr>
      <xdr:spPr>
        <a:xfrm>
          <a:off x="14335126" y="9771063"/>
          <a:ext cx="2111374" cy="2666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優勝</a:t>
          </a: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ヴァンフォーレ甲府</a:t>
          </a: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U-12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準優勝</a:t>
          </a: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フォルトゥナ</a:t>
          </a: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U-12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位：エアフォルク山梨</a:t>
          </a: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位：</a:t>
          </a: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FC</a:t>
          </a: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アルピーノ</a:t>
          </a: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位：</a:t>
          </a: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U</a:t>
          </a: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スポーツクラブ</a:t>
          </a: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6</a:t>
          </a: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位：玉諸</a:t>
          </a: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SSS</a:t>
          </a:r>
        </a:p>
        <a:p>
          <a:pPr marL="0" marR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7</a:t>
          </a: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位：若草バイキング</a:t>
          </a: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8</a:t>
          </a: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位：エス・ヴィエント</a:t>
          </a: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ZIA2012R2\PublicData\naka\USB\Soccer\&#23777;&#20013;&#22320;&#21306;4&#31278;\&#12304;U11&#12305;&#12481;&#12499;&#12522;&#12531;\2020_U11&#12385;&#12403;&#12426;&#12435;&#12459;&#12483;&#12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"/>
      <sheetName val="大会要項"/>
      <sheetName val="参加チーム確認"/>
      <sheetName val="A組"/>
      <sheetName val="B組"/>
      <sheetName val="C組"/>
      <sheetName val="4チーム"/>
      <sheetName val="3チーム"/>
      <sheetName val="1位L"/>
      <sheetName val="2位L"/>
      <sheetName val="3位L"/>
    </sheetNames>
    <sheetDataSet>
      <sheetData sheetId="0">
        <row r="3">
          <cell r="K3">
            <v>50</v>
          </cell>
        </row>
        <row r="4">
          <cell r="C4">
            <v>44128</v>
          </cell>
        </row>
        <row r="14">
          <cell r="C14" t="str">
            <v>参加チーム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FF0000"/>
    <pageSetUpPr fitToPage="1"/>
  </sheetPr>
  <dimension ref="A1:M51"/>
  <sheetViews>
    <sheetView showGridLines="0" view="pageBreakPreview" zoomScale="60" zoomScaleNormal="100" workbookViewId="0">
      <selection activeCell="T26" sqref="T26"/>
    </sheetView>
  </sheetViews>
  <sheetFormatPr defaultColWidth="9.1328125" defaultRowHeight="15" x14ac:dyDescent="0.25"/>
  <cols>
    <col min="1" max="1" width="13.59765625" style="325" customWidth="1"/>
    <col min="2" max="2" width="17.73046875" style="326" bestFit="1" customWidth="1"/>
    <col min="3" max="3" width="3.1328125" style="325" bestFit="1" customWidth="1"/>
    <col min="4" max="4" width="17.73046875" style="326" customWidth="1"/>
    <col min="5" max="5" width="3" style="326" bestFit="1" customWidth="1"/>
    <col min="6" max="6" width="17.59765625" style="326" customWidth="1"/>
    <col min="7" max="7" width="3" style="326" bestFit="1" customWidth="1"/>
    <col min="8" max="8" width="17.86328125" style="326" customWidth="1"/>
    <col min="9" max="9" width="4.3984375" style="326" customWidth="1"/>
    <col min="10" max="10" width="17.59765625" style="326" customWidth="1"/>
    <col min="11" max="11" width="3" style="326" bestFit="1" customWidth="1"/>
    <col min="12" max="12" width="17.59765625" style="326" customWidth="1"/>
    <col min="13" max="13" width="3" style="326" bestFit="1" customWidth="1"/>
    <col min="14" max="16384" width="9.1328125" style="326"/>
  </cols>
  <sheetData>
    <row r="1" spans="1:13" ht="24.4" x14ac:dyDescent="0.25">
      <c r="A1" s="916" t="s">
        <v>604</v>
      </c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</row>
    <row r="2" spans="1:13" ht="24.4" x14ac:dyDescent="0.25">
      <c r="A2" s="339" t="s">
        <v>125</v>
      </c>
      <c r="B2" s="347"/>
      <c r="C2" s="347"/>
    </row>
    <row r="3" spans="1:13" x14ac:dyDescent="0.45">
      <c r="B3" s="340" t="s">
        <v>126</v>
      </c>
      <c r="C3" s="340"/>
      <c r="D3" s="340" t="s">
        <v>127</v>
      </c>
      <c r="E3" s="340"/>
      <c r="F3" s="340" t="s">
        <v>128</v>
      </c>
      <c r="G3" s="340"/>
      <c r="H3" s="340" t="s">
        <v>129</v>
      </c>
      <c r="I3" s="351"/>
      <c r="J3" s="340" t="s">
        <v>130</v>
      </c>
      <c r="K3" s="340"/>
      <c r="L3" s="340" t="s">
        <v>131</v>
      </c>
      <c r="M3" s="341"/>
    </row>
    <row r="4" spans="1:13" ht="5.25" customHeight="1" x14ac:dyDescent="0.25">
      <c r="B4" s="325"/>
      <c r="D4" s="325"/>
      <c r="E4" s="325"/>
      <c r="F4" s="325"/>
      <c r="G4" s="325"/>
      <c r="H4" s="325"/>
      <c r="I4" s="325"/>
      <c r="J4" s="325"/>
      <c r="K4" s="325"/>
      <c r="L4" s="325"/>
    </row>
    <row r="5" spans="1:13" x14ac:dyDescent="0.25">
      <c r="A5" s="917" t="s">
        <v>363</v>
      </c>
      <c r="B5" s="832" t="s">
        <v>550</v>
      </c>
      <c r="C5" s="544"/>
      <c r="D5" s="828"/>
      <c r="E5" s="828"/>
      <c r="F5" s="833" t="s">
        <v>552</v>
      </c>
      <c r="G5" s="828"/>
      <c r="H5" s="834" t="s">
        <v>551</v>
      </c>
      <c r="I5" s="828" t="s">
        <v>621</v>
      </c>
      <c r="J5" s="835" t="s">
        <v>556</v>
      </c>
      <c r="K5" s="828"/>
      <c r="L5" s="828"/>
      <c r="M5" s="828"/>
    </row>
    <row r="6" spans="1:13" x14ac:dyDescent="0.25">
      <c r="A6" s="918"/>
      <c r="B6" s="836" t="s">
        <v>553</v>
      </c>
      <c r="C6" s="546"/>
      <c r="D6" s="829"/>
      <c r="E6" s="829"/>
      <c r="F6" s="829"/>
      <c r="G6" s="829"/>
      <c r="H6" s="837" t="s">
        <v>354</v>
      </c>
      <c r="I6" s="829"/>
      <c r="J6" s="829"/>
      <c r="K6" s="829"/>
      <c r="L6" s="829"/>
      <c r="M6" s="829"/>
    </row>
    <row r="7" spans="1:13" x14ac:dyDescent="0.25">
      <c r="A7" s="918"/>
      <c r="B7" s="838" t="s">
        <v>554</v>
      </c>
      <c r="C7" s="546"/>
      <c r="D7" s="829"/>
      <c r="E7" s="829"/>
      <c r="F7" s="829"/>
      <c r="G7" s="829"/>
      <c r="H7" s="829"/>
      <c r="I7" s="829"/>
      <c r="J7" s="829"/>
      <c r="K7" s="829"/>
      <c r="L7" s="829"/>
      <c r="M7" s="829"/>
    </row>
    <row r="8" spans="1:13" x14ac:dyDescent="0.25">
      <c r="A8" s="918"/>
      <c r="B8" s="839" t="s">
        <v>555</v>
      </c>
      <c r="C8" s="545"/>
      <c r="D8" s="830"/>
      <c r="E8" s="830"/>
      <c r="F8" s="830"/>
      <c r="G8" s="830"/>
      <c r="H8" s="830"/>
      <c r="I8" s="830"/>
      <c r="J8" s="830"/>
      <c r="K8" s="830"/>
      <c r="L8" s="830"/>
      <c r="M8" s="830"/>
    </row>
    <row r="9" spans="1:13" x14ac:dyDescent="0.25">
      <c r="A9" s="918"/>
      <c r="B9" s="832" t="s">
        <v>557</v>
      </c>
      <c r="C9" s="544"/>
      <c r="D9" s="828"/>
      <c r="E9" s="828"/>
      <c r="F9" s="833" t="s">
        <v>559</v>
      </c>
      <c r="G9" s="828"/>
      <c r="H9" s="828"/>
      <c r="I9" s="828"/>
      <c r="J9" s="835" t="s">
        <v>560</v>
      </c>
      <c r="K9" s="828"/>
      <c r="L9" s="828"/>
      <c r="M9" s="828"/>
    </row>
    <row r="10" spans="1:13" x14ac:dyDescent="0.25">
      <c r="A10" s="919"/>
      <c r="B10" s="840" t="s">
        <v>558</v>
      </c>
      <c r="C10" s="545"/>
      <c r="D10" s="830"/>
      <c r="E10" s="830"/>
      <c r="F10" s="830"/>
      <c r="G10" s="830"/>
      <c r="H10" s="830"/>
      <c r="I10" s="830"/>
      <c r="J10" s="830"/>
      <c r="K10" s="830"/>
      <c r="L10" s="830"/>
      <c r="M10" s="830"/>
    </row>
    <row r="11" spans="1:13" ht="5.25" customHeight="1" x14ac:dyDescent="0.25">
      <c r="A11" s="548"/>
      <c r="B11" s="549"/>
      <c r="C11" s="549"/>
      <c r="D11" s="549"/>
      <c r="E11" s="549"/>
      <c r="F11" s="549"/>
      <c r="G11" s="549"/>
      <c r="H11" s="831"/>
      <c r="I11" s="831"/>
      <c r="J11" s="549"/>
      <c r="K11" s="549"/>
      <c r="L11" s="549"/>
      <c r="M11" s="549"/>
    </row>
    <row r="12" spans="1:13" x14ac:dyDescent="0.25">
      <c r="A12" s="343" t="s">
        <v>163</v>
      </c>
      <c r="B12" s="841" t="s">
        <v>562</v>
      </c>
      <c r="C12" s="828"/>
      <c r="D12" s="842" t="s">
        <v>561</v>
      </c>
      <c r="E12" s="828"/>
      <c r="F12" s="833" t="s">
        <v>576</v>
      </c>
      <c r="G12" s="828"/>
      <c r="H12" s="834" t="s">
        <v>345</v>
      </c>
      <c r="I12" s="828" t="s">
        <v>605</v>
      </c>
      <c r="J12" s="843" t="s">
        <v>568</v>
      </c>
      <c r="K12" s="828" t="s">
        <v>608</v>
      </c>
      <c r="L12" s="844" t="s">
        <v>569</v>
      </c>
      <c r="M12" s="828"/>
    </row>
    <row r="13" spans="1:13" x14ac:dyDescent="0.25">
      <c r="A13" s="346" t="s">
        <v>163</v>
      </c>
      <c r="B13" s="838" t="s">
        <v>406</v>
      </c>
      <c r="C13" s="829"/>
      <c r="D13" s="845" t="s">
        <v>563</v>
      </c>
      <c r="E13" s="829"/>
      <c r="F13" s="846" t="s">
        <v>583</v>
      </c>
      <c r="G13" s="829"/>
      <c r="H13" s="847" t="s">
        <v>565</v>
      </c>
      <c r="I13" s="829" t="s">
        <v>619</v>
      </c>
      <c r="J13" s="848" t="s">
        <v>593</v>
      </c>
      <c r="K13" s="829"/>
      <c r="L13" s="849" t="s">
        <v>564</v>
      </c>
      <c r="M13" s="829"/>
    </row>
    <row r="14" spans="1:13" x14ac:dyDescent="0.25">
      <c r="A14" s="346" t="s">
        <v>163</v>
      </c>
      <c r="B14" s="838" t="s">
        <v>623</v>
      </c>
      <c r="C14" s="829"/>
      <c r="D14" s="845" t="s">
        <v>350</v>
      </c>
      <c r="E14" s="829"/>
      <c r="F14" s="846" t="s">
        <v>594</v>
      </c>
      <c r="G14" s="829"/>
      <c r="H14" s="847" t="s">
        <v>566</v>
      </c>
      <c r="I14" s="829" t="s">
        <v>620</v>
      </c>
      <c r="J14" s="829"/>
      <c r="K14" s="829"/>
      <c r="L14" s="849" t="s">
        <v>571</v>
      </c>
      <c r="M14" s="829"/>
    </row>
    <row r="15" spans="1:13" x14ac:dyDescent="0.25">
      <c r="A15" s="346" t="s">
        <v>163</v>
      </c>
      <c r="B15" s="838" t="s">
        <v>577</v>
      </c>
      <c r="C15" s="829"/>
      <c r="D15" s="845" t="s">
        <v>584</v>
      </c>
      <c r="E15" s="829"/>
      <c r="F15" s="846" t="s">
        <v>595</v>
      </c>
      <c r="G15" s="829"/>
      <c r="H15" s="847" t="s">
        <v>567</v>
      </c>
      <c r="I15" s="829" t="s">
        <v>606</v>
      </c>
      <c r="J15" s="829"/>
      <c r="K15" s="829"/>
      <c r="L15" s="849" t="s">
        <v>573</v>
      </c>
      <c r="M15" s="829"/>
    </row>
    <row r="16" spans="1:13" x14ac:dyDescent="0.25">
      <c r="A16" s="346" t="s">
        <v>163</v>
      </c>
      <c r="B16" s="838" t="s">
        <v>588</v>
      </c>
      <c r="C16" s="829"/>
      <c r="D16" s="845" t="s">
        <v>596</v>
      </c>
      <c r="E16" s="829"/>
      <c r="F16" s="829"/>
      <c r="G16" s="829"/>
      <c r="H16" s="850" t="s">
        <v>570</v>
      </c>
      <c r="I16" s="829"/>
      <c r="J16" s="829"/>
      <c r="K16" s="829"/>
      <c r="L16" s="849" t="s">
        <v>574</v>
      </c>
      <c r="M16" s="829"/>
    </row>
    <row r="17" spans="1:13" x14ac:dyDescent="0.25">
      <c r="A17" s="346" t="s">
        <v>163</v>
      </c>
      <c r="B17" s="838" t="s">
        <v>600</v>
      </c>
      <c r="C17" s="829"/>
      <c r="D17" s="829"/>
      <c r="E17" s="829"/>
      <c r="F17" s="829"/>
      <c r="G17" s="829"/>
      <c r="H17" s="850" t="s">
        <v>572</v>
      </c>
      <c r="I17" s="829"/>
      <c r="J17" s="829"/>
      <c r="K17" s="829"/>
      <c r="L17" s="849" t="s">
        <v>579</v>
      </c>
      <c r="M17" s="829"/>
    </row>
    <row r="18" spans="1:13" x14ac:dyDescent="0.25">
      <c r="A18" s="346" t="s">
        <v>163</v>
      </c>
      <c r="B18" s="838" t="s">
        <v>601</v>
      </c>
      <c r="C18" s="829"/>
      <c r="D18" s="829"/>
      <c r="E18" s="829"/>
      <c r="F18" s="829"/>
      <c r="G18" s="829"/>
      <c r="H18" s="847" t="s">
        <v>575</v>
      </c>
      <c r="I18" s="829" t="s">
        <v>607</v>
      </c>
      <c r="J18" s="829"/>
      <c r="K18" s="829"/>
      <c r="L18" s="849" t="s">
        <v>585</v>
      </c>
      <c r="M18" s="829"/>
    </row>
    <row r="19" spans="1:13" x14ac:dyDescent="0.25">
      <c r="A19" s="346" t="s">
        <v>163</v>
      </c>
      <c r="B19" s="836" t="s">
        <v>602</v>
      </c>
      <c r="C19" s="829"/>
      <c r="D19" s="829"/>
      <c r="E19" s="829"/>
      <c r="F19" s="829"/>
      <c r="G19" s="829"/>
      <c r="H19" s="847" t="s">
        <v>578</v>
      </c>
      <c r="I19" s="829" t="s">
        <v>622</v>
      </c>
      <c r="J19" s="829"/>
      <c r="K19" s="829"/>
      <c r="L19" s="849" t="s">
        <v>586</v>
      </c>
      <c r="M19" s="829"/>
    </row>
    <row r="20" spans="1:13" x14ac:dyDescent="0.25">
      <c r="A20" s="346" t="s">
        <v>163</v>
      </c>
      <c r="B20" s="838" t="s">
        <v>603</v>
      </c>
      <c r="C20" s="829"/>
      <c r="D20" s="829"/>
      <c r="E20" s="829"/>
      <c r="F20" s="829"/>
      <c r="G20" s="829"/>
      <c r="H20" s="850" t="s">
        <v>580</v>
      </c>
      <c r="I20" s="829"/>
      <c r="J20" s="829"/>
      <c r="K20" s="829"/>
      <c r="L20" s="849" t="s">
        <v>591</v>
      </c>
      <c r="M20" s="829"/>
    </row>
    <row r="21" spans="1:13" x14ac:dyDescent="0.25">
      <c r="A21" s="346" t="s">
        <v>163</v>
      </c>
      <c r="B21" s="829"/>
      <c r="C21" s="829"/>
      <c r="D21" s="829"/>
      <c r="E21" s="829"/>
      <c r="F21" s="829"/>
      <c r="G21" s="829"/>
      <c r="H21" s="850" t="s">
        <v>581</v>
      </c>
      <c r="I21" s="829"/>
      <c r="J21" s="829"/>
      <c r="K21" s="829"/>
      <c r="L21" s="849" t="s">
        <v>592</v>
      </c>
      <c r="M21" s="829"/>
    </row>
    <row r="22" spans="1:13" x14ac:dyDescent="0.25">
      <c r="A22" s="346" t="s">
        <v>163</v>
      </c>
      <c r="B22" s="829"/>
      <c r="C22" s="829"/>
      <c r="D22" s="829"/>
      <c r="E22" s="829"/>
      <c r="F22" s="829"/>
      <c r="G22" s="829"/>
      <c r="H22" s="850" t="s">
        <v>582</v>
      </c>
      <c r="I22" s="829"/>
      <c r="J22" s="829"/>
      <c r="K22" s="829"/>
      <c r="L22" s="829"/>
      <c r="M22" s="829"/>
    </row>
    <row r="23" spans="1:13" x14ac:dyDescent="0.25">
      <c r="A23" s="346" t="s">
        <v>163</v>
      </c>
      <c r="B23" s="829"/>
      <c r="C23" s="829"/>
      <c r="D23" s="829"/>
      <c r="E23" s="829"/>
      <c r="F23" s="829"/>
      <c r="G23" s="829"/>
      <c r="H23" s="850" t="s">
        <v>587</v>
      </c>
      <c r="I23" s="829"/>
      <c r="J23" s="829"/>
      <c r="K23" s="829"/>
      <c r="L23" s="829"/>
      <c r="M23" s="829"/>
    </row>
    <row r="24" spans="1:13" x14ac:dyDescent="0.25">
      <c r="A24" s="346" t="s">
        <v>163</v>
      </c>
      <c r="B24" s="829"/>
      <c r="C24" s="829"/>
      <c r="D24" s="829"/>
      <c r="E24" s="829"/>
      <c r="F24" s="829"/>
      <c r="G24" s="829"/>
      <c r="H24" s="850" t="s">
        <v>589</v>
      </c>
      <c r="I24" s="829"/>
      <c r="J24" s="829"/>
      <c r="K24" s="829"/>
      <c r="L24" s="829"/>
      <c r="M24" s="829"/>
    </row>
    <row r="25" spans="1:13" x14ac:dyDescent="0.25">
      <c r="A25" s="346" t="s">
        <v>163</v>
      </c>
      <c r="B25" s="829"/>
      <c r="C25" s="829"/>
      <c r="D25" s="829"/>
      <c r="E25" s="829"/>
      <c r="F25" s="829"/>
      <c r="G25" s="829"/>
      <c r="H25" s="850" t="s">
        <v>590</v>
      </c>
      <c r="I25" s="829"/>
      <c r="J25" s="829"/>
      <c r="K25" s="829"/>
      <c r="L25" s="829"/>
      <c r="M25" s="829"/>
    </row>
    <row r="26" spans="1:13" x14ac:dyDescent="0.25">
      <c r="A26" s="346" t="s">
        <v>163</v>
      </c>
      <c r="B26" s="829"/>
      <c r="C26" s="829"/>
      <c r="D26" s="829"/>
      <c r="E26" s="829"/>
      <c r="F26" s="829"/>
      <c r="G26" s="829"/>
      <c r="H26" s="850" t="s">
        <v>597</v>
      </c>
      <c r="I26" s="829"/>
      <c r="J26" s="829"/>
      <c r="K26" s="829"/>
      <c r="L26" s="829"/>
      <c r="M26" s="829"/>
    </row>
    <row r="27" spans="1:13" x14ac:dyDescent="0.25">
      <c r="A27" s="346" t="s">
        <v>163</v>
      </c>
      <c r="B27" s="829"/>
      <c r="C27" s="829"/>
      <c r="D27" s="829"/>
      <c r="E27" s="829"/>
      <c r="F27" s="829"/>
      <c r="G27" s="829"/>
      <c r="H27" s="847" t="s">
        <v>598</v>
      </c>
      <c r="I27" s="829" t="s">
        <v>674</v>
      </c>
      <c r="J27" s="829"/>
      <c r="K27" s="829"/>
      <c r="L27" s="829"/>
      <c r="M27" s="829"/>
    </row>
    <row r="28" spans="1:13" x14ac:dyDescent="0.25">
      <c r="A28" s="346" t="s">
        <v>163</v>
      </c>
      <c r="B28" s="830"/>
      <c r="C28" s="830"/>
      <c r="D28" s="830"/>
      <c r="E28" s="830"/>
      <c r="F28" s="830"/>
      <c r="G28" s="830"/>
      <c r="H28" s="851" t="s">
        <v>599</v>
      </c>
      <c r="I28" s="830"/>
      <c r="J28" s="830"/>
      <c r="K28" s="830"/>
      <c r="L28" s="830"/>
      <c r="M28" s="830"/>
    </row>
    <row r="29" spans="1:13" hidden="1" x14ac:dyDescent="0.25">
      <c r="A29" s="342"/>
      <c r="B29" s="350"/>
      <c r="C29" s="349"/>
      <c r="D29" s="350"/>
      <c r="E29" s="349"/>
      <c r="F29" s="350"/>
      <c r="G29" s="349"/>
      <c r="H29" s="350"/>
      <c r="I29" s="349"/>
      <c r="J29" s="350"/>
      <c r="K29" s="349"/>
      <c r="L29" s="350"/>
      <c r="M29" s="349"/>
    </row>
    <row r="30" spans="1:13" x14ac:dyDescent="0.25">
      <c r="A30" s="342">
        <f>SUM(B30:L30)</f>
        <v>59</v>
      </c>
      <c r="B30" s="350">
        <f>COUNTA(B12:B29)+COUNTA(B5:B11)</f>
        <v>15</v>
      </c>
      <c r="C30" s="349"/>
      <c r="D30" s="350">
        <f>COUNTA(D12:D29)+COUNTA(D5:D11)</f>
        <v>5</v>
      </c>
      <c r="E30" s="349"/>
      <c r="F30" s="350">
        <f>COUNTA(F12:F29)+COUNTA(F5:F11)</f>
        <v>6</v>
      </c>
      <c r="G30" s="349"/>
      <c r="H30" s="350">
        <f>COUNTA(H12:H29)+COUNTA(H5:H11)</f>
        <v>19</v>
      </c>
      <c r="I30" s="349"/>
      <c r="J30" s="350">
        <f>COUNTA(J12:J29)+COUNTA(J5:J11)</f>
        <v>4</v>
      </c>
      <c r="K30" s="349"/>
      <c r="L30" s="350">
        <f>COUNTA(L12:L29)+COUNTA(L5:L11)</f>
        <v>10</v>
      </c>
      <c r="M30" s="349"/>
    </row>
    <row r="31" spans="1:13" ht="3.75" customHeight="1" x14ac:dyDescent="0.25">
      <c r="A31" s="345"/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</row>
    <row r="32" spans="1:13" x14ac:dyDescent="0.25">
      <c r="A32" s="343" t="s">
        <v>164</v>
      </c>
      <c r="B32" s="353" t="s">
        <v>152</v>
      </c>
      <c r="C32" s="434"/>
      <c r="D32" s="352"/>
      <c r="E32" s="348"/>
      <c r="F32" s="353" t="s">
        <v>177</v>
      </c>
      <c r="G32" s="434"/>
      <c r="H32" s="353" t="s">
        <v>160</v>
      </c>
      <c r="I32" s="434"/>
      <c r="J32" s="352"/>
      <c r="K32" s="348"/>
      <c r="L32" s="353" t="s">
        <v>166</v>
      </c>
      <c r="M32" s="435"/>
    </row>
    <row r="33" spans="1:13" x14ac:dyDescent="0.25">
      <c r="A33" s="344"/>
      <c r="B33" s="354" t="s">
        <v>221</v>
      </c>
      <c r="C33" s="825"/>
      <c r="D33" s="826"/>
      <c r="E33" s="827"/>
      <c r="F33" s="354" t="s">
        <v>153</v>
      </c>
      <c r="G33" s="825"/>
      <c r="H33" s="547" t="s">
        <v>343</v>
      </c>
      <c r="I33" s="825"/>
      <c r="J33" s="826"/>
      <c r="K33" s="827"/>
      <c r="L33" s="826"/>
      <c r="M33" s="827"/>
    </row>
    <row r="34" spans="1:13" x14ac:dyDescent="0.45">
      <c r="B34" s="325"/>
      <c r="D34" s="325"/>
      <c r="E34" s="325"/>
      <c r="F34" s="325"/>
      <c r="G34" s="325"/>
      <c r="H34" s="325"/>
      <c r="I34" s="707"/>
      <c r="J34" s="325"/>
      <c r="K34" s="325"/>
      <c r="L34" s="325"/>
    </row>
    <row r="35" spans="1:13" x14ac:dyDescent="0.45">
      <c r="B35" s="852" t="s">
        <v>675</v>
      </c>
      <c r="D35" s="325"/>
      <c r="E35" s="325"/>
      <c r="F35" s="325"/>
      <c r="G35" s="325"/>
      <c r="H35" s="325"/>
      <c r="I35" s="707"/>
      <c r="J35" s="325"/>
      <c r="K35" s="325"/>
      <c r="L35" s="325"/>
    </row>
    <row r="36" spans="1:13" ht="18.75" customHeight="1" x14ac:dyDescent="0.25">
      <c r="A36" s="854"/>
      <c r="B36" s="920" t="s">
        <v>609</v>
      </c>
      <c r="C36" s="921"/>
      <c r="D36" s="921" t="s">
        <v>677</v>
      </c>
      <c r="E36" s="925"/>
      <c r="F36" s="920" t="s">
        <v>613</v>
      </c>
      <c r="G36" s="921"/>
      <c r="H36" s="921" t="s">
        <v>677</v>
      </c>
      <c r="I36" s="925"/>
      <c r="J36" s="325"/>
      <c r="K36" s="325"/>
      <c r="L36" s="325"/>
    </row>
    <row r="37" spans="1:13" ht="18.75" customHeight="1" x14ac:dyDescent="0.25">
      <c r="A37" s="853">
        <v>1</v>
      </c>
      <c r="B37" s="922" t="s">
        <v>610</v>
      </c>
      <c r="C37" s="923"/>
      <c r="D37" s="923" t="s">
        <v>419</v>
      </c>
      <c r="E37" s="924"/>
      <c r="F37" s="922" t="s">
        <v>614</v>
      </c>
      <c r="G37" s="923"/>
      <c r="H37" s="923" t="s">
        <v>419</v>
      </c>
      <c r="I37" s="924"/>
      <c r="J37" s="325"/>
    </row>
    <row r="38" spans="1:13" ht="18.75" customHeight="1" x14ac:dyDescent="0.25">
      <c r="A38" s="853">
        <v>2</v>
      </c>
      <c r="B38" s="922" t="s">
        <v>676</v>
      </c>
      <c r="C38" s="923"/>
      <c r="D38" s="923" t="s">
        <v>327</v>
      </c>
      <c r="E38" s="924"/>
      <c r="F38" s="922" t="s">
        <v>614</v>
      </c>
      <c r="G38" s="923"/>
      <c r="H38" s="923" t="s">
        <v>327</v>
      </c>
      <c r="I38" s="924"/>
      <c r="J38" s="325"/>
    </row>
    <row r="39" spans="1:13" ht="18.75" customHeight="1" x14ac:dyDescent="0.25">
      <c r="A39" s="853">
        <v>3</v>
      </c>
      <c r="B39" s="922" t="s">
        <v>612</v>
      </c>
      <c r="C39" s="923"/>
      <c r="D39" s="923" t="s">
        <v>615</v>
      </c>
      <c r="E39" s="924"/>
      <c r="F39" s="922" t="s">
        <v>257</v>
      </c>
      <c r="G39" s="923"/>
      <c r="H39" s="923" t="s">
        <v>328</v>
      </c>
      <c r="I39" s="924"/>
      <c r="J39" s="325"/>
    </row>
    <row r="40" spans="1:13" ht="18.75" customHeight="1" x14ac:dyDescent="0.25">
      <c r="A40" s="853">
        <v>4</v>
      </c>
      <c r="B40" s="922" t="s">
        <v>617</v>
      </c>
      <c r="C40" s="923"/>
      <c r="D40" s="923" t="s">
        <v>618</v>
      </c>
      <c r="E40" s="924"/>
      <c r="F40" s="922" t="s">
        <v>257</v>
      </c>
      <c r="G40" s="923"/>
      <c r="H40" s="923" t="s">
        <v>328</v>
      </c>
      <c r="I40" s="924"/>
      <c r="J40" s="325"/>
    </row>
    <row r="41" spans="1:13" ht="18.75" customHeight="1" x14ac:dyDescent="0.25">
      <c r="A41" s="853">
        <v>5</v>
      </c>
      <c r="B41" s="922" t="s">
        <v>624</v>
      </c>
      <c r="C41" s="923"/>
      <c r="D41" s="923" t="s">
        <v>430</v>
      </c>
      <c r="E41" s="924"/>
      <c r="F41" s="922"/>
      <c r="G41" s="923"/>
      <c r="H41" s="923"/>
      <c r="I41" s="924"/>
      <c r="J41" s="325"/>
    </row>
    <row r="42" spans="1:13" ht="18.75" customHeight="1" x14ac:dyDescent="0.25">
      <c r="A42" s="853">
        <v>6</v>
      </c>
      <c r="B42" s="922" t="s">
        <v>616</v>
      </c>
      <c r="C42" s="923"/>
      <c r="D42" s="923" t="s">
        <v>329</v>
      </c>
      <c r="E42" s="924"/>
      <c r="F42" s="922" t="s">
        <v>439</v>
      </c>
      <c r="G42" s="923"/>
      <c r="H42" s="923" t="s">
        <v>422</v>
      </c>
      <c r="I42" s="924"/>
      <c r="J42" s="325"/>
    </row>
    <row r="43" spans="1:13" ht="18.75" customHeight="1" x14ac:dyDescent="0.25">
      <c r="A43" s="853">
        <v>7</v>
      </c>
      <c r="B43" s="922" t="s">
        <v>611</v>
      </c>
      <c r="C43" s="923"/>
      <c r="D43" s="923" t="s">
        <v>424</v>
      </c>
      <c r="E43" s="924"/>
      <c r="F43" s="922" t="s">
        <v>439</v>
      </c>
      <c r="G43" s="923"/>
      <c r="H43" s="923"/>
      <c r="I43" s="924"/>
      <c r="J43" s="325"/>
    </row>
    <row r="44" spans="1:13" ht="18.75" customHeight="1" x14ac:dyDescent="0.25">
      <c r="A44" s="853">
        <v>8</v>
      </c>
      <c r="B44" s="922" t="s">
        <v>625</v>
      </c>
      <c r="C44" s="923"/>
      <c r="D44" s="923" t="s">
        <v>162</v>
      </c>
      <c r="E44" s="924"/>
      <c r="F44" s="922"/>
      <c r="G44" s="923"/>
      <c r="H44" s="923"/>
      <c r="I44" s="924"/>
      <c r="J44" s="325"/>
      <c r="L44" s="325"/>
    </row>
    <row r="45" spans="1:13" ht="18.75" customHeight="1" x14ac:dyDescent="0.25">
      <c r="A45" s="853">
        <v>9</v>
      </c>
      <c r="B45" s="922" t="s">
        <v>626</v>
      </c>
      <c r="C45" s="923"/>
      <c r="D45" s="923" t="s">
        <v>140</v>
      </c>
      <c r="E45" s="924"/>
      <c r="F45" s="922"/>
      <c r="G45" s="923"/>
      <c r="H45" s="923"/>
      <c r="I45" s="924"/>
      <c r="J45" s="325"/>
      <c r="K45" s="325"/>
      <c r="L45" s="325"/>
    </row>
    <row r="46" spans="1:13" ht="18.75" customHeight="1" x14ac:dyDescent="0.25">
      <c r="A46" s="853">
        <v>10</v>
      </c>
      <c r="B46" s="922" t="s">
        <v>627</v>
      </c>
      <c r="C46" s="923"/>
      <c r="D46" s="923" t="s">
        <v>311</v>
      </c>
      <c r="E46" s="924"/>
      <c r="F46" s="922"/>
      <c r="G46" s="923"/>
      <c r="H46" s="923"/>
      <c r="I46" s="924"/>
      <c r="J46" s="325"/>
      <c r="K46" s="325"/>
      <c r="L46" s="325"/>
    </row>
    <row r="47" spans="1:13" ht="18.75" customHeight="1" x14ac:dyDescent="0.25">
      <c r="A47" s="853">
        <v>11</v>
      </c>
      <c r="B47" s="922" t="s">
        <v>628</v>
      </c>
      <c r="C47" s="923"/>
      <c r="D47" s="923" t="s">
        <v>629</v>
      </c>
      <c r="E47" s="924"/>
      <c r="F47" s="922"/>
      <c r="G47" s="923"/>
      <c r="H47" s="923"/>
      <c r="I47" s="924"/>
      <c r="J47" s="325"/>
      <c r="K47" s="325"/>
      <c r="L47" s="325"/>
    </row>
    <row r="48" spans="1:13" ht="18.75" customHeight="1" x14ac:dyDescent="0.25">
      <c r="A48" s="853">
        <v>12</v>
      </c>
      <c r="B48" s="922" t="s">
        <v>679</v>
      </c>
      <c r="C48" s="923"/>
      <c r="D48" s="923" t="s">
        <v>416</v>
      </c>
      <c r="E48" s="924"/>
      <c r="F48" s="922" t="s">
        <v>679</v>
      </c>
      <c r="G48" s="923"/>
      <c r="H48" s="923" t="s">
        <v>416</v>
      </c>
      <c r="I48" s="924"/>
      <c r="J48" s="325"/>
      <c r="K48" s="325"/>
      <c r="L48" s="325"/>
    </row>
    <row r="49" spans="2:12" x14ac:dyDescent="0.45">
      <c r="B49" s="325"/>
      <c r="D49" s="325"/>
      <c r="E49" s="325"/>
      <c r="F49" s="325"/>
      <c r="H49" s="325"/>
      <c r="I49" s="707"/>
      <c r="J49" s="325"/>
      <c r="K49" s="325"/>
      <c r="L49" s="325"/>
    </row>
    <row r="50" spans="2:12" x14ac:dyDescent="0.45">
      <c r="B50" s="325"/>
      <c r="D50" s="325"/>
      <c r="E50" s="325"/>
      <c r="F50" s="325"/>
      <c r="H50" s="325"/>
      <c r="I50" s="707"/>
      <c r="J50" s="325"/>
      <c r="K50" s="325"/>
      <c r="L50" s="325"/>
    </row>
    <row r="51" spans="2:12" x14ac:dyDescent="0.45">
      <c r="C51" s="326"/>
      <c r="I51" s="707"/>
      <c r="J51" s="325"/>
      <c r="K51" s="325"/>
      <c r="L51" s="325"/>
    </row>
  </sheetData>
  <mergeCells count="54">
    <mergeCell ref="H43:I43"/>
    <mergeCell ref="D48:E48"/>
    <mergeCell ref="H48:I48"/>
    <mergeCell ref="H44:I44"/>
    <mergeCell ref="H45:I45"/>
    <mergeCell ref="H46:I46"/>
    <mergeCell ref="H47:I47"/>
    <mergeCell ref="F48:G48"/>
    <mergeCell ref="D44:E44"/>
    <mergeCell ref="D45:E45"/>
    <mergeCell ref="D46:E46"/>
    <mergeCell ref="D47:E47"/>
    <mergeCell ref="F46:G46"/>
    <mergeCell ref="F47:G47"/>
    <mergeCell ref="F43:G43"/>
    <mergeCell ref="F44:G44"/>
    <mergeCell ref="H39:I39"/>
    <mergeCell ref="H40:I40"/>
    <mergeCell ref="H41:I41"/>
    <mergeCell ref="F41:G41"/>
    <mergeCell ref="H42:I42"/>
    <mergeCell ref="F42:G42"/>
    <mergeCell ref="F45:G45"/>
    <mergeCell ref="D39:E39"/>
    <mergeCell ref="D40:E40"/>
    <mergeCell ref="D41:E41"/>
    <mergeCell ref="D42:E42"/>
    <mergeCell ref="D43:E43"/>
    <mergeCell ref="F39:G39"/>
    <mergeCell ref="F40:G40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A1:M1"/>
    <mergeCell ref="A5:A10"/>
    <mergeCell ref="B36:C36"/>
    <mergeCell ref="B37:C37"/>
    <mergeCell ref="B38:C38"/>
    <mergeCell ref="D37:E37"/>
    <mergeCell ref="D38:E38"/>
    <mergeCell ref="H37:I37"/>
    <mergeCell ref="H38:I38"/>
    <mergeCell ref="D36:E36"/>
    <mergeCell ref="H36:I36"/>
    <mergeCell ref="F36:G36"/>
    <mergeCell ref="F37:G37"/>
    <mergeCell ref="F38:G38"/>
  </mergeCells>
  <phoneticPr fontId="3"/>
  <pageMargins left="0.7" right="0.7" top="0.75" bottom="0.75" header="0.3" footer="0.3"/>
  <pageSetup paperSize="9" scale="94" fitToHeight="0" orientation="landscape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0">
    <tabColor theme="5" tint="0.79998168889431442"/>
    <pageSetUpPr fitToPage="1"/>
  </sheetPr>
  <dimension ref="A1:AG49"/>
  <sheetViews>
    <sheetView showGridLines="0" workbookViewId="0">
      <selection activeCell="V4" sqref="V4:AD13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49" width="2.59765625" style="731" customWidth="1"/>
    <col min="50" max="62" width="2.3984375" style="731" customWidth="1"/>
    <col min="63" max="16384" width="9" style="731"/>
  </cols>
  <sheetData>
    <row r="1" spans="1:33" ht="34.5" customHeight="1" x14ac:dyDescent="0.2">
      <c r="A1" s="1030" t="str">
        <f>B2</f>
        <v>E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(60)'!$AF$61,MATCH('予選(B)'!A1,'R抽選用 (60)'!$Q$56:$Q$67,0),0)</f>
        <v>#N/A</v>
      </c>
      <c r="I1" s="728" t="e">
        <f ca="1">OFFSET('R抽選用 (60)'!$AF$61,MATCH('予選(B)'!A1,'R抽選用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13</v>
      </c>
      <c r="AG1" s="731">
        <f>IF(AF1&gt;AF2,AF1,AF2)</f>
        <v>13</v>
      </c>
    </row>
    <row r="2" spans="1:33" ht="17.100000000000001" customHeight="1" x14ac:dyDescent="0.2">
      <c r="A2" s="732"/>
      <c r="B2" s="1032" t="s">
        <v>246</v>
      </c>
      <c r="C2" s="1033"/>
      <c r="D2" s="975" t="str">
        <f ca="1">B4</f>
        <v>八ヶ岳グランデFC⓬</v>
      </c>
      <c r="E2" s="976"/>
      <c r="F2" s="977"/>
      <c r="G2" s="975" t="str">
        <f ca="1">B6</f>
        <v>HATTA SC メニーノ</v>
      </c>
      <c r="H2" s="976"/>
      <c r="I2" s="977"/>
      <c r="J2" s="975" t="str">
        <f ca="1">B8</f>
        <v>エルドラードFC</v>
      </c>
      <c r="K2" s="976"/>
      <c r="L2" s="977"/>
      <c r="M2" s="975" t="str">
        <f ca="1">B10</f>
        <v>玉穂FC</v>
      </c>
      <c r="N2" s="976"/>
      <c r="O2" s="977"/>
      <c r="P2" s="975" t="str">
        <f ca="1">B12</f>
        <v>甲府東SSS</v>
      </c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0</v>
      </c>
      <c r="AG2" s="731">
        <f>IF(AF1&gt;AF2,5,15)</f>
        <v>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八ヶ岳グランデFC⓬</v>
      </c>
      <c r="C4" s="1001"/>
      <c r="D4" s="1050"/>
      <c r="E4" s="1051"/>
      <c r="F4" s="1052"/>
      <c r="G4" s="1053" t="str">
        <f>IF(G5="","",IF(G5=I5,"△",IF(G5&gt;I5,"○","●")))</f>
        <v>○</v>
      </c>
      <c r="H4" s="1054"/>
      <c r="I4" s="1055"/>
      <c r="J4" s="1053" t="str">
        <f>IF(J5="","",IF(J5=L5,"△",IF(J5&gt;L5,"○","●")))</f>
        <v/>
      </c>
      <c r="K4" s="1054"/>
      <c r="L4" s="1055"/>
      <c r="M4" s="1053" t="str">
        <f>IF(M5="","",IF(M5=O5,"△",IF(M5&gt;O5,"○","●")))</f>
        <v/>
      </c>
      <c r="N4" s="1054"/>
      <c r="O4" s="1055"/>
      <c r="P4" s="1053" t="str">
        <f>IF(P5="","",IF(P5=R5,"△",IF(P5&gt;R5,"○","●")))</f>
        <v>○</v>
      </c>
      <c r="Q4" s="1054"/>
      <c r="R4" s="1055"/>
      <c r="S4" s="975"/>
      <c r="T4" s="976"/>
      <c r="U4" s="977"/>
      <c r="V4" s="974"/>
      <c r="W4" s="974"/>
      <c r="X4" s="974"/>
      <c r="Y4" s="1042"/>
      <c r="Z4" s="974"/>
      <c r="AA4" s="1042"/>
      <c r="AB4" s="974"/>
      <c r="AC4" s="1045"/>
      <c r="AD4" s="1043"/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>
        <f>I20</f>
        <v>3</v>
      </c>
      <c r="H5" s="760" t="s">
        <v>50</v>
      </c>
      <c r="I5" s="761">
        <f>P20</f>
        <v>0</v>
      </c>
      <c r="J5" s="759" t="str">
        <f>I32</f>
        <v/>
      </c>
      <c r="K5" s="760" t="s">
        <v>50</v>
      </c>
      <c r="L5" s="761" t="str">
        <f>P32</f>
        <v/>
      </c>
      <c r="M5" s="759" t="str">
        <f>I36</f>
        <v/>
      </c>
      <c r="N5" s="760" t="s">
        <v>50</v>
      </c>
      <c r="O5" s="761" t="str">
        <f>P36</f>
        <v/>
      </c>
      <c r="P5" s="759">
        <f>I24</f>
        <v>5</v>
      </c>
      <c r="Q5" s="760" t="s">
        <v>50</v>
      </c>
      <c r="R5" s="761">
        <f>P24</f>
        <v>0</v>
      </c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HATTA SC メニーノ</v>
      </c>
      <c r="C6" s="1001"/>
      <c r="D6" s="1021" t="str">
        <f>IF(D7="","",IF(D7=F7,"△",IF(D7&gt;F7,"○","●")))</f>
        <v>●</v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>●</v>
      </c>
      <c r="N6" s="1022"/>
      <c r="O6" s="1023"/>
      <c r="P6" s="1021" t="str">
        <f>IF(P7="","",IF(P7=R7,"△",IF(P7&gt;R7,"○","●")))</f>
        <v/>
      </c>
      <c r="Q6" s="1022"/>
      <c r="R6" s="1023"/>
      <c r="S6" s="975"/>
      <c r="T6" s="976"/>
      <c r="U6" s="977"/>
      <c r="V6" s="974"/>
      <c r="W6" s="974"/>
      <c r="X6" s="974"/>
      <c r="Y6" s="1042"/>
      <c r="Z6" s="974"/>
      <c r="AA6" s="1042"/>
      <c r="AB6" s="974"/>
      <c r="AC6" s="1045"/>
      <c r="AD6" s="1043"/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>
        <f>IF(G4="","",I5)</f>
        <v>0</v>
      </c>
      <c r="E7" s="760" t="s">
        <v>50</v>
      </c>
      <c r="F7" s="762">
        <f>IF(G4="","",G5)</f>
        <v>3</v>
      </c>
      <c r="G7" s="1027"/>
      <c r="H7" s="1028"/>
      <c r="I7" s="1029"/>
      <c r="J7" s="759" t="str">
        <f>I38</f>
        <v/>
      </c>
      <c r="K7" s="760" t="s">
        <v>50</v>
      </c>
      <c r="L7" s="761" t="str">
        <f>P38</f>
        <v/>
      </c>
      <c r="M7" s="759">
        <f>I26</f>
        <v>0</v>
      </c>
      <c r="N7" s="760" t="s">
        <v>50</v>
      </c>
      <c r="O7" s="761">
        <f>P26</f>
        <v>3</v>
      </c>
      <c r="P7" s="759" t="str">
        <f>I34</f>
        <v/>
      </c>
      <c r="Q7" s="760" t="s">
        <v>50</v>
      </c>
      <c r="R7" s="761" t="str">
        <f>P34</f>
        <v/>
      </c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エルドラードFC</v>
      </c>
      <c r="C8" s="1001"/>
      <c r="D8" s="1021" t="str">
        <f>IF(D9="","",IF(D9=F9,"△",IF(D9&gt;F9,"○","●")))</f>
        <v/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>△</v>
      </c>
      <c r="N8" s="1022"/>
      <c r="O8" s="1023"/>
      <c r="P8" s="1021" t="str">
        <f>IF(P9="","",IF(P9=R9,"△",IF(P9&gt;R9,"○","●")))</f>
        <v>○</v>
      </c>
      <c r="Q8" s="1022"/>
      <c r="R8" s="1023"/>
      <c r="S8" s="975"/>
      <c r="T8" s="976"/>
      <c r="U8" s="977"/>
      <c r="V8" s="974"/>
      <c r="W8" s="974"/>
      <c r="X8" s="974"/>
      <c r="Y8" s="1042"/>
      <c r="Z8" s="974"/>
      <c r="AA8" s="1042"/>
      <c r="AB8" s="974"/>
      <c r="AC8" s="1045"/>
      <c r="AD8" s="1043"/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 t="str">
        <f>IF(J4="","",L5)</f>
        <v/>
      </c>
      <c r="E9" s="760" t="s">
        <v>50</v>
      </c>
      <c r="F9" s="762" t="str">
        <f>IF(J4="","",J5)</f>
        <v/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>
        <f>I22</f>
        <v>0</v>
      </c>
      <c r="N9" s="760" t="s">
        <v>50</v>
      </c>
      <c r="O9" s="761">
        <f>P22</f>
        <v>0</v>
      </c>
      <c r="P9" s="759">
        <f>I18</f>
        <v>3</v>
      </c>
      <c r="Q9" s="760" t="s">
        <v>50</v>
      </c>
      <c r="R9" s="761">
        <f>P18</f>
        <v>0</v>
      </c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玉穂FC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>○</v>
      </c>
      <c r="H10" s="1022"/>
      <c r="I10" s="1023"/>
      <c r="J10" s="1021" t="str">
        <f>IF(AND(J11="",J11=L11),"",IF(J11&gt;L11,"○",IF(J11&lt;L11,"●",IF(AND(J11&gt;=0,J11=L11),"△"))))</f>
        <v>△</v>
      </c>
      <c r="K10" s="1022"/>
      <c r="L10" s="1023"/>
      <c r="M10" s="1024"/>
      <c r="N10" s="1025"/>
      <c r="O10" s="1026"/>
      <c r="P10" s="1021" t="str">
        <f>IF(AND(P11="",P11=R11),"",IF(P11&gt;R11,"○",IF(P11&lt;R11,"●",IF(AND(P11&gt;=0,P11=R11),"△"))))</f>
        <v/>
      </c>
      <c r="Q10" s="1022"/>
      <c r="R10" s="1023"/>
      <c r="S10" s="975"/>
      <c r="T10" s="976"/>
      <c r="U10" s="977"/>
      <c r="V10" s="974"/>
      <c r="W10" s="974"/>
      <c r="X10" s="974"/>
      <c r="Y10" s="1042"/>
      <c r="Z10" s="974"/>
      <c r="AA10" s="1042"/>
      <c r="AB10" s="974"/>
      <c r="AC10" s="1045"/>
      <c r="AD10" s="1043"/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>
        <f>IF(M6="","",O7)</f>
        <v>3</v>
      </c>
      <c r="H11" s="760" t="s">
        <v>50</v>
      </c>
      <c r="I11" s="762">
        <f>IF(M6="","",M7)</f>
        <v>0</v>
      </c>
      <c r="J11" s="763">
        <f>IF(M8="","",O9)</f>
        <v>0</v>
      </c>
      <c r="K11" s="760" t="s">
        <v>50</v>
      </c>
      <c r="L11" s="762">
        <f>IF(M8="","",M9)</f>
        <v>0</v>
      </c>
      <c r="M11" s="1027"/>
      <c r="N11" s="1028"/>
      <c r="O11" s="1029"/>
      <c r="P11" s="759" t="str">
        <f>I40</f>
        <v/>
      </c>
      <c r="Q11" s="760" t="s">
        <v>50</v>
      </c>
      <c r="R11" s="761" t="str">
        <f>P40</f>
        <v/>
      </c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 t="str">
        <f ca="1">OFFSET('R抽選用 (60)'!$B$2,$AG$2+A12,$AG$1)</f>
        <v>甲府東SSS</v>
      </c>
      <c r="C12" s="1001"/>
      <c r="D12" s="1021" t="str">
        <f>IF(AND(D13="",D13=F13),"",IF(D13&gt;F13,"○",IF(D13&lt;F13,"●",IF(AND(D13&gt;=0,D13=F13),"△"))))</f>
        <v>●</v>
      </c>
      <c r="E12" s="1022"/>
      <c r="F12" s="1023"/>
      <c r="G12" s="1021" t="str">
        <f>IF(AND(G13="",G13=I13),"",IF(G13&gt;I13,"○",IF(G13&lt;I13,"●",IF(AND(G13&gt;=0,G13=I13),"△"))))</f>
        <v/>
      </c>
      <c r="H12" s="1022"/>
      <c r="I12" s="1023"/>
      <c r="J12" s="1021" t="str">
        <f>IF(AND(J13="",J13=L13),"",IF(J13&gt;L13,"○",IF(J13&lt;L13,"●",IF(AND(J13&gt;=0,J13=L13),"△"))))</f>
        <v>●</v>
      </c>
      <c r="K12" s="1022"/>
      <c r="L12" s="1023"/>
      <c r="M12" s="1021" t="str">
        <f>IF(AND(M13="",M13=O13),"",IF(M13&gt;O13,"○",IF(M13&lt;O13,"●",IF(AND(M13&gt;=0,M13=O13),"△"))))</f>
        <v/>
      </c>
      <c r="N12" s="1022"/>
      <c r="O12" s="1023"/>
      <c r="P12" s="1024"/>
      <c r="Q12" s="1025"/>
      <c r="R12" s="1026"/>
      <c r="S12" s="975"/>
      <c r="T12" s="976"/>
      <c r="U12" s="977"/>
      <c r="V12" s="974"/>
      <c r="W12" s="974"/>
      <c r="X12" s="974"/>
      <c r="Y12" s="1042"/>
      <c r="Z12" s="974"/>
      <c r="AA12" s="1042"/>
      <c r="AB12" s="974"/>
      <c r="AC12" s="1045"/>
      <c r="AD12" s="1043"/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>
        <f>IF(P4="","",R5)</f>
        <v>0</v>
      </c>
      <c r="E13" s="760" t="s">
        <v>50</v>
      </c>
      <c r="F13" s="762">
        <f>IF(P4="","",P5)</f>
        <v>5</v>
      </c>
      <c r="G13" s="763" t="str">
        <f>IF(P6="","",R7)</f>
        <v/>
      </c>
      <c r="H13" s="760" t="s">
        <v>50</v>
      </c>
      <c r="I13" s="762" t="str">
        <f>IF(P6="","",P7)</f>
        <v/>
      </c>
      <c r="J13" s="763">
        <f>IF(P8="","",R9)</f>
        <v>0</v>
      </c>
      <c r="K13" s="760" t="s">
        <v>50</v>
      </c>
      <c r="L13" s="762">
        <f>IF(P8="","",P9)</f>
        <v>3</v>
      </c>
      <c r="M13" s="763" t="str">
        <f>IF(P10="","",R11)</f>
        <v/>
      </c>
      <c r="N13" s="760" t="s">
        <v>50</v>
      </c>
      <c r="O13" s="762" t="str">
        <f>IF(P10="","",P11)</f>
        <v/>
      </c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E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tr">
        <f ca="1">OFFSET('R抽選用 (60)'!$A$5,AG2-4,AG1)</f>
        <v>三村小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B8</f>
        <v>エルドラードFC</v>
      </c>
      <c r="E18" s="988"/>
      <c r="F18" s="988"/>
      <c r="G18" s="988"/>
      <c r="H18" s="988"/>
      <c r="I18" s="989">
        <f>IF(L18:L19="","",(L18+L19))</f>
        <v>3</v>
      </c>
      <c r="J18" s="990"/>
      <c r="K18" s="993" t="s">
        <v>51</v>
      </c>
      <c r="L18" s="742">
        <v>1</v>
      </c>
      <c r="M18" s="740" t="s">
        <v>50</v>
      </c>
      <c r="N18" s="742">
        <v>0</v>
      </c>
      <c r="O18" s="995" t="s">
        <v>52</v>
      </c>
      <c r="P18" s="990">
        <f>IF(N18:N19="","",(N18+N19))</f>
        <v>0</v>
      </c>
      <c r="Q18" s="997"/>
      <c r="R18" s="988" t="str">
        <f ca="1">B12</f>
        <v>甲府東SSS</v>
      </c>
      <c r="S18" s="988"/>
      <c r="T18" s="988"/>
      <c r="U18" s="988"/>
      <c r="V18" s="988"/>
      <c r="W18" s="974" t="str">
        <f ca="1">B6</f>
        <v>HATTA SC メニーノ</v>
      </c>
      <c r="X18" s="974"/>
      <c r="Y18" s="1013"/>
      <c r="Z18" s="1013"/>
      <c r="AA18" s="1013"/>
      <c r="AB18" s="974" t="str">
        <f ca="1">B10</f>
        <v>玉穂FC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994"/>
      <c r="L19" s="743">
        <v>2</v>
      </c>
      <c r="M19" s="741" t="s">
        <v>50</v>
      </c>
      <c r="N19" s="743">
        <v>0</v>
      </c>
      <c r="O19" s="996"/>
      <c r="P19" s="992"/>
      <c r="Q19" s="998"/>
      <c r="R19" s="988"/>
      <c r="S19" s="988"/>
      <c r="T19" s="988"/>
      <c r="U19" s="988"/>
      <c r="V19" s="988"/>
      <c r="W19" s="974"/>
      <c r="X19" s="974"/>
      <c r="Y19" s="1013"/>
      <c r="Z19" s="1013"/>
      <c r="AA19" s="1013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B4</f>
        <v>八ヶ岳グランデFC⓬</v>
      </c>
      <c r="E20" s="988"/>
      <c r="F20" s="988"/>
      <c r="G20" s="988"/>
      <c r="H20" s="988"/>
      <c r="I20" s="989">
        <f>IF(L20:L21="","",(L20+L21))</f>
        <v>3</v>
      </c>
      <c r="J20" s="990"/>
      <c r="K20" s="993" t="s">
        <v>51</v>
      </c>
      <c r="L20" s="742">
        <v>1</v>
      </c>
      <c r="M20" s="740" t="s">
        <v>50</v>
      </c>
      <c r="N20" s="742">
        <v>0</v>
      </c>
      <c r="O20" s="995" t="s">
        <v>52</v>
      </c>
      <c r="P20" s="990">
        <f>IF(N20:N21="","",(N20+N21))</f>
        <v>0</v>
      </c>
      <c r="Q20" s="997"/>
      <c r="R20" s="988" t="str">
        <f ca="1">B6</f>
        <v>HATTA SC メニーノ</v>
      </c>
      <c r="S20" s="988"/>
      <c r="T20" s="988"/>
      <c r="U20" s="988"/>
      <c r="V20" s="988"/>
      <c r="W20" s="974" t="str">
        <f ca="1">B8</f>
        <v>エルドラードFC</v>
      </c>
      <c r="X20" s="974"/>
      <c r="Y20" s="1013"/>
      <c r="Z20" s="1013"/>
      <c r="AA20" s="1013"/>
      <c r="AB20" s="974" t="str">
        <f ca="1">B12</f>
        <v>甲府東SSS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>
        <v>2</v>
      </c>
      <c r="M21" s="741" t="s">
        <v>50</v>
      </c>
      <c r="N21" s="743">
        <v>0</v>
      </c>
      <c r="O21" s="996"/>
      <c r="P21" s="992"/>
      <c r="Q21" s="998"/>
      <c r="R21" s="988"/>
      <c r="S21" s="988"/>
      <c r="T21" s="988"/>
      <c r="U21" s="988"/>
      <c r="V21" s="988"/>
      <c r="W21" s="974"/>
      <c r="X21" s="974"/>
      <c r="Y21" s="1013"/>
      <c r="Z21" s="1013"/>
      <c r="AA21" s="1013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0.50694444444444442</v>
      </c>
      <c r="C22" s="984"/>
      <c r="D22" s="1007" t="str">
        <f ca="1">B8</f>
        <v>エルドラードFC</v>
      </c>
      <c r="E22" s="1008"/>
      <c r="F22" s="1008"/>
      <c r="G22" s="1008"/>
      <c r="H22" s="1009"/>
      <c r="I22" s="989">
        <f>IF(L22:L23="","",(L22+L23))</f>
        <v>0</v>
      </c>
      <c r="J22" s="990"/>
      <c r="K22" s="1005" t="s">
        <v>51</v>
      </c>
      <c r="L22" s="740">
        <v>0</v>
      </c>
      <c r="M22" s="740" t="s">
        <v>50</v>
      </c>
      <c r="N22" s="740">
        <v>0</v>
      </c>
      <c r="O22" s="1005" t="s">
        <v>52</v>
      </c>
      <c r="P22" s="990">
        <f>IF(N22:N23="","",(N22+N23))</f>
        <v>0</v>
      </c>
      <c r="Q22" s="997"/>
      <c r="R22" s="999" t="str">
        <f ca="1">B10</f>
        <v>玉穂FC</v>
      </c>
      <c r="S22" s="1000"/>
      <c r="T22" s="1000"/>
      <c r="U22" s="1000"/>
      <c r="V22" s="1001"/>
      <c r="W22" s="974" t="str">
        <f ca="1">B4</f>
        <v>八ヶ岳グランデFC⓬</v>
      </c>
      <c r="X22" s="974"/>
      <c r="Y22" s="1013"/>
      <c r="Z22" s="1013"/>
      <c r="AA22" s="1013"/>
      <c r="AB22" s="974" t="str">
        <f ca="1">B6</f>
        <v>HATTA SC メニーノ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10"/>
      <c r="E23" s="1011"/>
      <c r="F23" s="1011"/>
      <c r="G23" s="1011"/>
      <c r="H23" s="1012"/>
      <c r="I23" s="991"/>
      <c r="J23" s="992"/>
      <c r="K23" s="1006"/>
      <c r="L23" s="741">
        <v>0</v>
      </c>
      <c r="M23" s="741" t="s">
        <v>50</v>
      </c>
      <c r="N23" s="741">
        <v>0</v>
      </c>
      <c r="O23" s="1006"/>
      <c r="P23" s="992"/>
      <c r="Q23" s="998"/>
      <c r="R23" s="1002"/>
      <c r="S23" s="1003"/>
      <c r="T23" s="1003"/>
      <c r="U23" s="1003"/>
      <c r="V23" s="1004"/>
      <c r="W23" s="974"/>
      <c r="X23" s="974"/>
      <c r="Y23" s="1013"/>
      <c r="Z23" s="1013"/>
      <c r="AA23" s="1013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0.54166666666666663</v>
      </c>
      <c r="C24" s="984"/>
      <c r="D24" s="999" t="str">
        <f ca="1">B4</f>
        <v>八ヶ岳グランデFC⓬</v>
      </c>
      <c r="E24" s="1000"/>
      <c r="F24" s="1000"/>
      <c r="G24" s="1000"/>
      <c r="H24" s="1001"/>
      <c r="I24" s="989">
        <f>IF(L24:L25="","",(L24+L25))</f>
        <v>5</v>
      </c>
      <c r="J24" s="990"/>
      <c r="K24" s="1005" t="s">
        <v>51</v>
      </c>
      <c r="L24" s="740">
        <v>2</v>
      </c>
      <c r="M24" s="740" t="s">
        <v>50</v>
      </c>
      <c r="N24" s="740">
        <v>0</v>
      </c>
      <c r="O24" s="1005" t="s">
        <v>52</v>
      </c>
      <c r="P24" s="990">
        <f>IF(N24:N25="","",(N24+N25))</f>
        <v>0</v>
      </c>
      <c r="Q24" s="997"/>
      <c r="R24" s="999" t="str">
        <f ca="1">B12</f>
        <v>甲府東SSS</v>
      </c>
      <c r="S24" s="1000"/>
      <c r="T24" s="1000"/>
      <c r="U24" s="1000"/>
      <c r="V24" s="1001"/>
      <c r="W24" s="975" t="str">
        <f ca="1">B10</f>
        <v>玉穂FC</v>
      </c>
      <c r="X24" s="976"/>
      <c r="Y24" s="976"/>
      <c r="Z24" s="976"/>
      <c r="AA24" s="977"/>
      <c r="AB24" s="974" t="str">
        <f t="shared" ref="AB24" ca="1" si="0">B8</f>
        <v>エルドラードFC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>
        <v>3</v>
      </c>
      <c r="M25" s="741" t="s">
        <v>50</v>
      </c>
      <c r="N25" s="741">
        <v>0</v>
      </c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0.57638888888888895</v>
      </c>
      <c r="C26" s="984"/>
      <c r="D26" s="987" t="str">
        <f ca="1">B6</f>
        <v>HATTA SC メニーノ</v>
      </c>
      <c r="E26" s="987"/>
      <c r="F26" s="987"/>
      <c r="G26" s="987"/>
      <c r="H26" s="987"/>
      <c r="I26" s="989">
        <f>IF(L26:L27="","",(L26+L27))</f>
        <v>0</v>
      </c>
      <c r="J26" s="990"/>
      <c r="K26" s="993" t="s">
        <v>51</v>
      </c>
      <c r="L26" s="742">
        <v>0</v>
      </c>
      <c r="M26" s="740" t="s">
        <v>50</v>
      </c>
      <c r="N26" s="742">
        <v>1</v>
      </c>
      <c r="O26" s="995" t="s">
        <v>52</v>
      </c>
      <c r="P26" s="990">
        <f>IF(N26:N27="","",(N26+N27))</f>
        <v>3</v>
      </c>
      <c r="Q26" s="997"/>
      <c r="R26" s="987" t="str">
        <f ca="1">B10</f>
        <v>玉穂FC</v>
      </c>
      <c r="S26" s="987"/>
      <c r="T26" s="987"/>
      <c r="U26" s="987"/>
      <c r="V26" s="987"/>
      <c r="W26" s="975" t="str">
        <f ca="1">R24</f>
        <v>甲府東SSS</v>
      </c>
      <c r="X26" s="976"/>
      <c r="Y26" s="976"/>
      <c r="Z26" s="976"/>
      <c r="AA26" s="977"/>
      <c r="AB26" s="974" t="str">
        <f t="shared" ref="AB26" ca="1" si="1">B4</f>
        <v>八ヶ岳グランデFC⓬</v>
      </c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>
        <v>0</v>
      </c>
      <c r="M27" s="741" t="s">
        <v>50</v>
      </c>
      <c r="N27" s="743">
        <v>2</v>
      </c>
      <c r="O27" s="996"/>
      <c r="P27" s="992"/>
      <c r="Q27" s="998"/>
      <c r="R27" s="988"/>
      <c r="S27" s="988"/>
      <c r="T27" s="988"/>
      <c r="U27" s="988"/>
      <c r="V27" s="988"/>
      <c r="W27" s="978"/>
      <c r="X27" s="979"/>
      <c r="Y27" s="979"/>
      <c r="Z27" s="979"/>
      <c r="AA27" s="980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E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tr">
        <f ca="1">OFFSET('R抽選用 (60)'!$A$5,AG2-3,AG1)</f>
        <v>富士川いきいき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1057">
        <f>B34-50/24/60</f>
        <v>0.50694444444444453</v>
      </c>
      <c r="C32" s="1058"/>
      <c r="D32" s="988" t="str">
        <f ca="1">B4</f>
        <v>八ヶ岳グランデFC⓬</v>
      </c>
      <c r="E32" s="988"/>
      <c r="F32" s="988"/>
      <c r="G32" s="988"/>
      <c r="H32" s="988"/>
      <c r="I32" s="989" t="str">
        <f>IF(L32:L33="","",(L32+L33))</f>
        <v/>
      </c>
      <c r="J32" s="990"/>
      <c r="K32" s="993" t="s">
        <v>51</v>
      </c>
      <c r="L32" s="742"/>
      <c r="M32" s="740" t="s">
        <v>50</v>
      </c>
      <c r="N32" s="742"/>
      <c r="O32" s="995" t="s">
        <v>52</v>
      </c>
      <c r="P32" s="990" t="str">
        <f>IF(N32:N33="","",(N32+N33))</f>
        <v/>
      </c>
      <c r="Q32" s="997"/>
      <c r="R32" s="988" t="str">
        <f ca="1">B8</f>
        <v>エルドラードFC</v>
      </c>
      <c r="S32" s="988"/>
      <c r="T32" s="988"/>
      <c r="U32" s="988"/>
      <c r="V32" s="988"/>
      <c r="W32" s="974" t="str">
        <f ca="1">B10</f>
        <v>玉穂FC</v>
      </c>
      <c r="X32" s="974"/>
      <c r="Y32" s="1013"/>
      <c r="Z32" s="1013"/>
      <c r="AA32" s="1013"/>
      <c r="AB32" s="974" t="str">
        <f ca="1">B12</f>
        <v>甲府東SSS</v>
      </c>
      <c r="AC32" s="974"/>
      <c r="AD32" s="974"/>
      <c r="AE32" s="738"/>
    </row>
    <row r="33" spans="1:31" ht="17.100000000000001" customHeight="1" x14ac:dyDescent="0.25">
      <c r="A33" s="1056"/>
      <c r="B33" s="1059"/>
      <c r="C33" s="1060"/>
      <c r="D33" s="988"/>
      <c r="E33" s="988"/>
      <c r="F33" s="988"/>
      <c r="G33" s="988"/>
      <c r="H33" s="988"/>
      <c r="I33" s="991"/>
      <c r="J33" s="992"/>
      <c r="K33" s="994"/>
      <c r="L33" s="743"/>
      <c r="M33" s="741" t="s">
        <v>50</v>
      </c>
      <c r="N33" s="743"/>
      <c r="O33" s="996"/>
      <c r="P33" s="992"/>
      <c r="Q33" s="998"/>
      <c r="R33" s="988"/>
      <c r="S33" s="988"/>
      <c r="T33" s="988"/>
      <c r="U33" s="988"/>
      <c r="V33" s="988"/>
      <c r="W33" s="974"/>
      <c r="X33" s="974"/>
      <c r="Y33" s="1013"/>
      <c r="Z33" s="1013"/>
      <c r="AA33" s="1013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1057">
        <f>B36-50/24/60</f>
        <v>0.54166666666666674</v>
      </c>
      <c r="C34" s="1058"/>
      <c r="D34" s="999" t="str">
        <f ca="1">B6</f>
        <v>HATTA SC メニーノ</v>
      </c>
      <c r="E34" s="1000"/>
      <c r="F34" s="1000"/>
      <c r="G34" s="1000"/>
      <c r="H34" s="1001"/>
      <c r="I34" s="989" t="str">
        <f>IF(L34:L35="","",(L34+L35))</f>
        <v/>
      </c>
      <c r="J34" s="990"/>
      <c r="K34" s="1005" t="s">
        <v>51</v>
      </c>
      <c r="L34" s="740"/>
      <c r="M34" s="740" t="s">
        <v>50</v>
      </c>
      <c r="N34" s="740"/>
      <c r="O34" s="1005" t="s">
        <v>52</v>
      </c>
      <c r="P34" s="990" t="str">
        <f>IF(N34:N35="","",(N34+N35))</f>
        <v/>
      </c>
      <c r="Q34" s="997"/>
      <c r="R34" s="999" t="str">
        <f ca="1">B12</f>
        <v>甲府東SSS</v>
      </c>
      <c r="S34" s="1000"/>
      <c r="T34" s="1000"/>
      <c r="U34" s="1000"/>
      <c r="V34" s="1001"/>
      <c r="W34" s="974" t="str">
        <f ca="1">B8</f>
        <v>エルドラードFC</v>
      </c>
      <c r="X34" s="974"/>
      <c r="Y34" s="1013"/>
      <c r="Z34" s="1013"/>
      <c r="AA34" s="1013"/>
      <c r="AB34" s="974" t="str">
        <f ca="1">B4</f>
        <v>八ヶ岳グランデFC⓬</v>
      </c>
      <c r="AC34" s="974"/>
      <c r="AD34" s="974"/>
      <c r="AE34" s="738"/>
    </row>
    <row r="35" spans="1:31" ht="17.100000000000001" customHeight="1" x14ac:dyDescent="0.25">
      <c r="A35" s="1056"/>
      <c r="B35" s="1059"/>
      <c r="C35" s="1060"/>
      <c r="D35" s="1002"/>
      <c r="E35" s="1003"/>
      <c r="F35" s="1003"/>
      <c r="G35" s="1003"/>
      <c r="H35" s="1004"/>
      <c r="I35" s="991"/>
      <c r="J35" s="992"/>
      <c r="K35" s="1006"/>
      <c r="L35" s="741"/>
      <c r="M35" s="741" t="s">
        <v>50</v>
      </c>
      <c r="N35" s="741"/>
      <c r="O35" s="1006"/>
      <c r="P35" s="992"/>
      <c r="Q35" s="998"/>
      <c r="R35" s="1002"/>
      <c r="S35" s="1003"/>
      <c r="T35" s="1003"/>
      <c r="U35" s="1003"/>
      <c r="V35" s="1004"/>
      <c r="W35" s="974"/>
      <c r="X35" s="974"/>
      <c r="Y35" s="1013"/>
      <c r="Z35" s="1013"/>
      <c r="AA35" s="1013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1057">
        <f>B38-50/24/60</f>
        <v>0.57638888888888895</v>
      </c>
      <c r="C36" s="1058"/>
      <c r="D36" s="999" t="str">
        <f ca="1">B4</f>
        <v>八ヶ岳グランデFC⓬</v>
      </c>
      <c r="E36" s="1000"/>
      <c r="F36" s="1000"/>
      <c r="G36" s="1000"/>
      <c r="H36" s="1001"/>
      <c r="I36" s="989" t="str">
        <f>IF(L36:L37="","",(L36+L37))</f>
        <v/>
      </c>
      <c r="J36" s="990"/>
      <c r="K36" s="1005" t="s">
        <v>51</v>
      </c>
      <c r="L36" s="744"/>
      <c r="M36" s="744" t="s">
        <v>50</v>
      </c>
      <c r="N36" s="744"/>
      <c r="O36" s="1005" t="s">
        <v>52</v>
      </c>
      <c r="P36" s="990" t="str">
        <f>IF(N36:N37="","",(N36+N37))</f>
        <v/>
      </c>
      <c r="Q36" s="997"/>
      <c r="R36" s="999" t="str">
        <f ca="1">B10</f>
        <v>玉穂FC</v>
      </c>
      <c r="S36" s="1000"/>
      <c r="T36" s="1000"/>
      <c r="U36" s="1000"/>
      <c r="V36" s="1001"/>
      <c r="W36" s="975" t="str">
        <f ca="1">B12</f>
        <v>甲府東SSS</v>
      </c>
      <c r="X36" s="976"/>
      <c r="Y36" s="976"/>
      <c r="Z36" s="976"/>
      <c r="AA36" s="977"/>
      <c r="AB36" s="974" t="str">
        <f ca="1">B6</f>
        <v>HATTA SC メニーノ</v>
      </c>
      <c r="AC36" s="974"/>
      <c r="AD36" s="974"/>
    </row>
    <row r="37" spans="1:31" ht="17.100000000000001" customHeight="1" x14ac:dyDescent="0.25">
      <c r="A37" s="1056"/>
      <c r="B37" s="1059"/>
      <c r="C37" s="1060"/>
      <c r="D37" s="1002"/>
      <c r="E37" s="1003"/>
      <c r="F37" s="1003"/>
      <c r="G37" s="1003"/>
      <c r="H37" s="1004"/>
      <c r="I37" s="991"/>
      <c r="J37" s="992"/>
      <c r="K37" s="1006"/>
      <c r="L37" s="741"/>
      <c r="M37" s="741" t="s">
        <v>50</v>
      </c>
      <c r="N37" s="741"/>
      <c r="O37" s="1006"/>
      <c r="P37" s="992"/>
      <c r="Q37" s="998"/>
      <c r="R37" s="1002"/>
      <c r="S37" s="1003"/>
      <c r="T37" s="1003"/>
      <c r="U37" s="1003"/>
      <c r="V37" s="1004"/>
      <c r="W37" s="978"/>
      <c r="X37" s="979"/>
      <c r="Y37" s="979"/>
      <c r="Z37" s="979"/>
      <c r="AA37" s="980"/>
      <c r="AB37" s="974"/>
      <c r="AC37" s="974"/>
      <c r="AD37" s="974"/>
    </row>
    <row r="38" spans="1:31" ht="17.100000000000001" customHeight="1" x14ac:dyDescent="0.25">
      <c r="A38" s="1056">
        <v>4</v>
      </c>
      <c r="B38" s="1057">
        <f>B40-50/24/60</f>
        <v>0.61111111111111116</v>
      </c>
      <c r="C38" s="1058"/>
      <c r="D38" s="999" t="str">
        <f ca="1">B6</f>
        <v>HATTA SC メニーノ</v>
      </c>
      <c r="E38" s="1000"/>
      <c r="F38" s="1000"/>
      <c r="G38" s="1000"/>
      <c r="H38" s="1001"/>
      <c r="I38" s="989" t="str">
        <f>IF(L38:L39="","",(L38+L39))</f>
        <v/>
      </c>
      <c r="J38" s="990"/>
      <c r="K38" s="1005" t="s">
        <v>51</v>
      </c>
      <c r="L38" s="740"/>
      <c r="M38" s="740" t="s">
        <v>50</v>
      </c>
      <c r="N38" s="740"/>
      <c r="O38" s="1005" t="s">
        <v>52</v>
      </c>
      <c r="P38" s="990" t="str">
        <f>IF(N38:N39="","",(N38+N39))</f>
        <v/>
      </c>
      <c r="Q38" s="997"/>
      <c r="R38" s="999" t="str">
        <f ca="1">B8</f>
        <v>エルドラードFC</v>
      </c>
      <c r="S38" s="1000"/>
      <c r="T38" s="1000"/>
      <c r="U38" s="1000"/>
      <c r="V38" s="1001"/>
      <c r="W38" s="975" t="str">
        <f ca="1">B4</f>
        <v>八ヶ岳グランデFC⓬</v>
      </c>
      <c r="X38" s="976"/>
      <c r="Y38" s="976"/>
      <c r="Z38" s="976"/>
      <c r="AA38" s="977"/>
      <c r="AB38" s="974" t="str">
        <f ca="1">B10</f>
        <v>玉穂FC</v>
      </c>
      <c r="AC38" s="974"/>
      <c r="AD38" s="974"/>
      <c r="AE38" s="738"/>
    </row>
    <row r="39" spans="1:31" ht="17.100000000000001" customHeight="1" x14ac:dyDescent="0.25">
      <c r="A39" s="1056"/>
      <c r="B39" s="1059"/>
      <c r="C39" s="1060"/>
      <c r="D39" s="1002"/>
      <c r="E39" s="1003"/>
      <c r="F39" s="1003"/>
      <c r="G39" s="1003"/>
      <c r="H39" s="1004"/>
      <c r="I39" s="991"/>
      <c r="J39" s="992"/>
      <c r="K39" s="1006"/>
      <c r="L39" s="741"/>
      <c r="M39" s="741" t="s">
        <v>50</v>
      </c>
      <c r="N39" s="741"/>
      <c r="O39" s="1006"/>
      <c r="P39" s="992"/>
      <c r="Q39" s="998"/>
      <c r="R39" s="1002"/>
      <c r="S39" s="1003"/>
      <c r="T39" s="1003"/>
      <c r="U39" s="1003"/>
      <c r="V39" s="1004"/>
      <c r="W39" s="978"/>
      <c r="X39" s="979"/>
      <c r="Y39" s="979"/>
      <c r="Z39" s="979"/>
      <c r="AA39" s="980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1057">
        <v>0.64583333333333337</v>
      </c>
      <c r="C40" s="1058"/>
      <c r="D40" s="988" t="str">
        <f ca="1">B10</f>
        <v>玉穂FC</v>
      </c>
      <c r="E40" s="988"/>
      <c r="F40" s="988"/>
      <c r="G40" s="988"/>
      <c r="H40" s="988"/>
      <c r="I40" s="989" t="str">
        <f>IF(L40:L41="","",(L40+L41))</f>
        <v/>
      </c>
      <c r="J40" s="990"/>
      <c r="K40" s="993" t="s">
        <v>51</v>
      </c>
      <c r="L40" s="742"/>
      <c r="M40" s="740" t="s">
        <v>50</v>
      </c>
      <c r="N40" s="742"/>
      <c r="O40" s="995" t="s">
        <v>52</v>
      </c>
      <c r="P40" s="990" t="str">
        <f>IF(N40:N41="","",(N40+N41))</f>
        <v/>
      </c>
      <c r="Q40" s="997"/>
      <c r="R40" s="988" t="str">
        <f ca="1">B12</f>
        <v>甲府東SSS</v>
      </c>
      <c r="S40" s="988"/>
      <c r="T40" s="988"/>
      <c r="U40" s="988"/>
      <c r="V40" s="988"/>
      <c r="W40" s="975" t="str">
        <f ca="1">B6</f>
        <v>HATTA SC メニーノ</v>
      </c>
      <c r="X40" s="976"/>
      <c r="Y40" s="976"/>
      <c r="Z40" s="976"/>
      <c r="AA40" s="977"/>
      <c r="AB40" s="974" t="str">
        <f ca="1">B8</f>
        <v>エルドラードFC</v>
      </c>
      <c r="AC40" s="974"/>
      <c r="AD40" s="974"/>
      <c r="AE40" s="738"/>
    </row>
    <row r="41" spans="1:31" ht="17.100000000000001" customHeight="1" x14ac:dyDescent="0.25">
      <c r="A41" s="1056"/>
      <c r="B41" s="1059"/>
      <c r="C41" s="1060"/>
      <c r="D41" s="988"/>
      <c r="E41" s="988"/>
      <c r="F41" s="988"/>
      <c r="G41" s="988"/>
      <c r="H41" s="988"/>
      <c r="I41" s="991"/>
      <c r="J41" s="992"/>
      <c r="K41" s="994"/>
      <c r="L41" s="743"/>
      <c r="M41" s="741" t="s">
        <v>50</v>
      </c>
      <c r="N41" s="743"/>
      <c r="O41" s="996"/>
      <c r="P41" s="992"/>
      <c r="Q41" s="998"/>
      <c r="R41" s="988"/>
      <c r="S41" s="988"/>
      <c r="T41" s="988"/>
      <c r="U41" s="988"/>
      <c r="V41" s="988"/>
      <c r="W41" s="978"/>
      <c r="X41" s="979"/>
      <c r="Y41" s="979"/>
      <c r="Z41" s="979"/>
      <c r="AA41" s="980"/>
      <c r="AB41" s="974"/>
      <c r="AC41" s="974"/>
      <c r="AD41" s="974"/>
      <c r="AE41" s="738"/>
    </row>
    <row r="43" spans="1:31" x14ac:dyDescent="0.2">
      <c r="B43" s="745"/>
      <c r="C43" s="738"/>
    </row>
    <row r="44" spans="1:31" ht="13.9" x14ac:dyDescent="0.2">
      <c r="B44" s="745"/>
      <c r="C44" s="745"/>
      <c r="D44" s="748"/>
      <c r="E44" s="748"/>
      <c r="F44" s="748"/>
      <c r="G44" s="748"/>
      <c r="H44" s="748"/>
      <c r="K44" s="745"/>
      <c r="M44" s="747"/>
      <c r="O44" s="745"/>
      <c r="P44" s="746"/>
    </row>
    <row r="45" spans="1:31" ht="13.5" customHeight="1" x14ac:dyDescent="0.2">
      <c r="B45" s="745"/>
      <c r="C45" s="754"/>
      <c r="D45" s="756"/>
      <c r="E45" s="748"/>
      <c r="F45" s="748"/>
      <c r="G45" s="748"/>
      <c r="H45" s="748"/>
      <c r="I45" s="746"/>
      <c r="K45" s="745"/>
      <c r="M45" s="747"/>
      <c r="O45" s="745"/>
      <c r="P45" s="746"/>
    </row>
    <row r="46" spans="1:31" x14ac:dyDescent="0.2">
      <c r="B46" s="745"/>
      <c r="C46" s="755"/>
    </row>
    <row r="47" spans="1:31" x14ac:dyDescent="0.2">
      <c r="B47" s="745"/>
      <c r="C47" s="738"/>
    </row>
    <row r="48" spans="1:31" x14ac:dyDescent="0.2">
      <c r="B48" s="745"/>
      <c r="C48" s="755"/>
    </row>
    <row r="49" spans="2:3" x14ac:dyDescent="0.2">
      <c r="B49" s="745"/>
      <c r="C49" s="738"/>
    </row>
  </sheetData>
  <protectedRanges>
    <protectedRange password="C4D3" sqref="D4:R4 D6:R6 D8:R8 D10:R10 D12:R12" name="関数データ保護"/>
  </protectedRanges>
  <mergeCells count="201">
    <mergeCell ref="AD2:AD3"/>
    <mergeCell ref="A4:A5"/>
    <mergeCell ref="B4:C5"/>
    <mergeCell ref="D4:F5"/>
    <mergeCell ref="S4:U5"/>
    <mergeCell ref="V4:X5"/>
    <mergeCell ref="Y4:Z5"/>
    <mergeCell ref="AA4:AB5"/>
    <mergeCell ref="AC4:AC5"/>
    <mergeCell ref="AD4:AD5"/>
    <mergeCell ref="A1:B1"/>
    <mergeCell ref="C1:E1"/>
    <mergeCell ref="B2:C3"/>
    <mergeCell ref="D2:F3"/>
    <mergeCell ref="J2:L3"/>
    <mergeCell ref="P2:R3"/>
    <mergeCell ref="Y8:Z9"/>
    <mergeCell ref="AA8:AB9"/>
    <mergeCell ref="AC8:AC9"/>
    <mergeCell ref="A6:A7"/>
    <mergeCell ref="B8:C9"/>
    <mergeCell ref="G2:I3"/>
    <mergeCell ref="M2:O3"/>
    <mergeCell ref="S2:U3"/>
    <mergeCell ref="V2:X3"/>
    <mergeCell ref="Y2:Z3"/>
    <mergeCell ref="AA2:AB3"/>
    <mergeCell ref="A8:A9"/>
    <mergeCell ref="B6:C7"/>
    <mergeCell ref="Y6:Z7"/>
    <mergeCell ref="G4:I4"/>
    <mergeCell ref="J4:L4"/>
    <mergeCell ref="M4:O4"/>
    <mergeCell ref="P4:R4"/>
    <mergeCell ref="AE8:AE9"/>
    <mergeCell ref="AE4:AE5"/>
    <mergeCell ref="J8:L9"/>
    <mergeCell ref="S8:U9"/>
    <mergeCell ref="V8:X9"/>
    <mergeCell ref="AD6:AD7"/>
    <mergeCell ref="AE6:AE7"/>
    <mergeCell ref="AC6:AC7"/>
    <mergeCell ref="AA6:AB7"/>
    <mergeCell ref="S6:U7"/>
    <mergeCell ref="V6:X7"/>
    <mergeCell ref="A18:A19"/>
    <mergeCell ref="B18:C19"/>
    <mergeCell ref="D18:H19"/>
    <mergeCell ref="I18:J19"/>
    <mergeCell ref="K18:K19"/>
    <mergeCell ref="O18:O19"/>
    <mergeCell ref="P18:Q19"/>
    <mergeCell ref="B12:C13"/>
    <mergeCell ref="P12:R13"/>
    <mergeCell ref="R18:V19"/>
    <mergeCell ref="W18:AA19"/>
    <mergeCell ref="AB18:AD19"/>
    <mergeCell ref="AA10:AB11"/>
    <mergeCell ref="AC10:AC11"/>
    <mergeCell ref="AD10:AD11"/>
    <mergeCell ref="AD12:AD13"/>
    <mergeCell ref="AD8:AD9"/>
    <mergeCell ref="B10:C11"/>
    <mergeCell ref="S12:U13"/>
    <mergeCell ref="V12:X13"/>
    <mergeCell ref="Y12:Z13"/>
    <mergeCell ref="AA12:AB13"/>
    <mergeCell ref="M10:O11"/>
    <mergeCell ref="AC12:AC13"/>
    <mergeCell ref="AE10:AE11"/>
    <mergeCell ref="W16:AA17"/>
    <mergeCell ref="AB16:AD17"/>
    <mergeCell ref="A16:A17"/>
    <mergeCell ref="B16:C17"/>
    <mergeCell ref="D16:E17"/>
    <mergeCell ref="F16:H17"/>
    <mergeCell ref="I16:K17"/>
    <mergeCell ref="L16:V17"/>
    <mergeCell ref="B15:H15"/>
    <mergeCell ref="A10:A11"/>
    <mergeCell ref="AE12:AE13"/>
    <mergeCell ref="A12:A13"/>
    <mergeCell ref="S10:U11"/>
    <mergeCell ref="V10:X11"/>
    <mergeCell ref="Y10:Z11"/>
    <mergeCell ref="D12:F12"/>
    <mergeCell ref="G12:I12"/>
    <mergeCell ref="J12:L12"/>
    <mergeCell ref="M12:O12"/>
    <mergeCell ref="AB22:AD23"/>
    <mergeCell ref="A20:A21"/>
    <mergeCell ref="B20:C21"/>
    <mergeCell ref="D20:H21"/>
    <mergeCell ref="I20:J21"/>
    <mergeCell ref="K20:K21"/>
    <mergeCell ref="O20:O21"/>
    <mergeCell ref="P20:Q21"/>
    <mergeCell ref="R20:V21"/>
    <mergeCell ref="W20:AA21"/>
    <mergeCell ref="AB20:AD21"/>
    <mergeCell ref="A22:A23"/>
    <mergeCell ref="B22:C23"/>
    <mergeCell ref="D22:H23"/>
    <mergeCell ref="I22:J23"/>
    <mergeCell ref="K22:K23"/>
    <mergeCell ref="O22:O23"/>
    <mergeCell ref="P22:Q23"/>
    <mergeCell ref="R22:V23"/>
    <mergeCell ref="W22:AA23"/>
    <mergeCell ref="AB26:AD27"/>
    <mergeCell ref="A24:A25"/>
    <mergeCell ref="B24:C25"/>
    <mergeCell ref="D24:H25"/>
    <mergeCell ref="I24:J25"/>
    <mergeCell ref="K24:K25"/>
    <mergeCell ref="O24:O25"/>
    <mergeCell ref="P24:Q25"/>
    <mergeCell ref="R24:V25"/>
    <mergeCell ref="W24:AA25"/>
    <mergeCell ref="AB24:AD25"/>
    <mergeCell ref="A26:A27"/>
    <mergeCell ref="B26:C27"/>
    <mergeCell ref="D26:H27"/>
    <mergeCell ref="I26:J27"/>
    <mergeCell ref="K26:K27"/>
    <mergeCell ref="O26:O27"/>
    <mergeCell ref="P26:Q27"/>
    <mergeCell ref="R26:V27"/>
    <mergeCell ref="W26:AA27"/>
    <mergeCell ref="W40:AA41"/>
    <mergeCell ref="AB40:AD41"/>
    <mergeCell ref="A30:A31"/>
    <mergeCell ref="B30:C31"/>
    <mergeCell ref="D30:E31"/>
    <mergeCell ref="F30:H31"/>
    <mergeCell ref="I30:K31"/>
    <mergeCell ref="L30:V31"/>
    <mergeCell ref="A32:A33"/>
    <mergeCell ref="B32:C33"/>
    <mergeCell ref="D40:H41"/>
    <mergeCell ref="I40:J41"/>
    <mergeCell ref="K40:K41"/>
    <mergeCell ref="O40:O41"/>
    <mergeCell ref="A34:A35"/>
    <mergeCell ref="B34:C35"/>
    <mergeCell ref="D32:H33"/>
    <mergeCell ref="I32:J33"/>
    <mergeCell ref="K32:K33"/>
    <mergeCell ref="O32:O33"/>
    <mergeCell ref="AB32:AD33"/>
    <mergeCell ref="A36:A37"/>
    <mergeCell ref="B36:C37"/>
    <mergeCell ref="P40:Q41"/>
    <mergeCell ref="R40:V41"/>
    <mergeCell ref="A38:A39"/>
    <mergeCell ref="B38:C39"/>
    <mergeCell ref="D36:H37"/>
    <mergeCell ref="I36:J37"/>
    <mergeCell ref="K36:K37"/>
    <mergeCell ref="O36:O37"/>
    <mergeCell ref="A40:A41"/>
    <mergeCell ref="B40:C41"/>
    <mergeCell ref="D38:H39"/>
    <mergeCell ref="I38:J39"/>
    <mergeCell ref="K38:K39"/>
    <mergeCell ref="O38:O39"/>
    <mergeCell ref="B28:H29"/>
    <mergeCell ref="AB38:AD39"/>
    <mergeCell ref="P36:Q37"/>
    <mergeCell ref="R36:V37"/>
    <mergeCell ref="W36:AA37"/>
    <mergeCell ref="AB36:AD37"/>
    <mergeCell ref="W34:AA35"/>
    <mergeCell ref="P38:Q39"/>
    <mergeCell ref="R38:V39"/>
    <mergeCell ref="W38:AA39"/>
    <mergeCell ref="P32:Q33"/>
    <mergeCell ref="R32:V33"/>
    <mergeCell ref="W32:AA33"/>
    <mergeCell ref="D34:H35"/>
    <mergeCell ref="I34:J35"/>
    <mergeCell ref="K34:K35"/>
    <mergeCell ref="O34:O35"/>
    <mergeCell ref="P34:Q35"/>
    <mergeCell ref="R34:V35"/>
    <mergeCell ref="AB34:AD35"/>
    <mergeCell ref="W30:AA31"/>
    <mergeCell ref="AB30:AD31"/>
    <mergeCell ref="D6:F6"/>
    <mergeCell ref="J6:L6"/>
    <mergeCell ref="M6:O6"/>
    <mergeCell ref="P6:R6"/>
    <mergeCell ref="D8:F8"/>
    <mergeCell ref="G8:I8"/>
    <mergeCell ref="M8:O8"/>
    <mergeCell ref="P8:R8"/>
    <mergeCell ref="D10:F10"/>
    <mergeCell ref="G10:I10"/>
    <mergeCell ref="J10:L10"/>
    <mergeCell ref="P10:R10"/>
    <mergeCell ref="G6:I7"/>
  </mergeCells>
  <phoneticPr fontId="3"/>
  <conditionalFormatting sqref="V4:AD13">
    <cfRule type="expression" dxfId="12" priority="1">
      <formula>$I$26=""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75DC-8855-4E5F-8517-D62CEAE42DFE}">
  <sheetPr codeName="Sheet65">
    <tabColor theme="5" tint="0.79998168889431442"/>
    <pageSetUpPr fitToPage="1"/>
  </sheetPr>
  <dimension ref="A1:AG49"/>
  <sheetViews>
    <sheetView showGridLines="0" topLeftCell="A16" workbookViewId="0">
      <selection activeCell="D32" sqref="D32:AD41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49" width="2.59765625" style="731" customWidth="1"/>
    <col min="50" max="62" width="2.3984375" style="731" customWidth="1"/>
    <col min="63" max="16384" width="9" style="731"/>
  </cols>
  <sheetData>
    <row r="1" spans="1:33" ht="34.5" customHeight="1" x14ac:dyDescent="0.2">
      <c r="A1" s="1030" t="str">
        <f>B2</f>
        <v>E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(60)'!$AF$61,MATCH('予選(B)'!A1,'R抽選用 (60)'!$Q$56:$Q$67,0),0)</f>
        <v>#N/A</v>
      </c>
      <c r="I1" s="728" t="e">
        <f ca="1">OFFSET('R抽選用 (60)'!$AF$61,MATCH('予選(B)'!A1,'R抽選用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13</v>
      </c>
      <c r="AG1" s="731">
        <f>IF(AF1&gt;AF2,AF1,AF2)</f>
        <v>13</v>
      </c>
    </row>
    <row r="2" spans="1:33" ht="17.100000000000001" customHeight="1" x14ac:dyDescent="0.2">
      <c r="A2" s="732"/>
      <c r="B2" s="1032" t="s">
        <v>246</v>
      </c>
      <c r="C2" s="1033"/>
      <c r="D2" s="975" t="str">
        <f ca="1">B4</f>
        <v>八ヶ岳グランデFC⓬</v>
      </c>
      <c r="E2" s="976"/>
      <c r="F2" s="977"/>
      <c r="G2" s="975" t="str">
        <f ca="1">B6</f>
        <v>HATTA SC メニーノ</v>
      </c>
      <c r="H2" s="976"/>
      <c r="I2" s="977"/>
      <c r="J2" s="975" t="str">
        <f ca="1">B8</f>
        <v>エルドラードFC</v>
      </c>
      <c r="K2" s="976"/>
      <c r="L2" s="977"/>
      <c r="M2" s="975" t="str">
        <f ca="1">B10</f>
        <v>玉穂FC</v>
      </c>
      <c r="N2" s="976"/>
      <c r="O2" s="977"/>
      <c r="P2" s="975" t="str">
        <f ca="1">B12</f>
        <v>甲府東SSS</v>
      </c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0</v>
      </c>
      <c r="AG2" s="731">
        <f>IF(AF1&gt;AF2,5,15)</f>
        <v>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八ヶ岳グランデFC⓬</v>
      </c>
      <c r="C4" s="1001"/>
      <c r="D4" s="1050"/>
      <c r="E4" s="1051"/>
      <c r="F4" s="1052"/>
      <c r="G4" s="1053" t="str">
        <f>IF(G5="","",IF(G5=I5,"△",IF(G5&gt;I5,"○","●")))</f>
        <v/>
      </c>
      <c r="H4" s="1054"/>
      <c r="I4" s="1055"/>
      <c r="J4" s="1053" t="str">
        <f>IF(J5="","",IF(J5=L5,"△",IF(J5&gt;L5,"○","●")))</f>
        <v/>
      </c>
      <c r="K4" s="1054"/>
      <c r="L4" s="1055"/>
      <c r="M4" s="1053" t="str">
        <f>IF(M5="","",IF(M5=O5,"△",IF(M5&gt;O5,"○","●")))</f>
        <v/>
      </c>
      <c r="N4" s="1054"/>
      <c r="O4" s="1055"/>
      <c r="P4" s="1053" t="str">
        <f>IF(P5="","",IF(P5=R5,"△",IF(P5&gt;R5,"○","●")))</f>
        <v/>
      </c>
      <c r="Q4" s="1054"/>
      <c r="R4" s="1055"/>
      <c r="S4" s="975"/>
      <c r="T4" s="976"/>
      <c r="U4" s="977"/>
      <c r="V4" s="974">
        <f>COUNTIF(D4:R4,"○")*3+COUNTIF(D4:R4,"△")</f>
        <v>0</v>
      </c>
      <c r="W4" s="974"/>
      <c r="X4" s="974"/>
      <c r="Y4" s="1042">
        <f>SUM($F$4:$F$14)</f>
        <v>0</v>
      </c>
      <c r="Z4" s="974"/>
      <c r="AA4" s="1042">
        <f>SUM($D$4:$D$14)</f>
        <v>0</v>
      </c>
      <c r="AB4" s="974"/>
      <c r="AC4" s="1045">
        <f>Y4-AA4</f>
        <v>0</v>
      </c>
      <c r="AD4" s="1043">
        <f>RANK(AE4,$AE$4:$AE$13)</f>
        <v>1</v>
      </c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 t="str">
        <f>I20</f>
        <v/>
      </c>
      <c r="H5" s="760" t="s">
        <v>50</v>
      </c>
      <c r="I5" s="761" t="str">
        <f>P20</f>
        <v/>
      </c>
      <c r="J5" s="759" t="str">
        <f>I34</f>
        <v/>
      </c>
      <c r="K5" s="760" t="s">
        <v>50</v>
      </c>
      <c r="L5" s="761" t="str">
        <f>P34</f>
        <v/>
      </c>
      <c r="M5" s="759" t="str">
        <f>I38</f>
        <v/>
      </c>
      <c r="N5" s="760" t="s">
        <v>50</v>
      </c>
      <c r="O5" s="761" t="str">
        <f>P38</f>
        <v/>
      </c>
      <c r="P5" s="759" t="str">
        <f>I24</f>
        <v/>
      </c>
      <c r="Q5" s="760" t="s">
        <v>50</v>
      </c>
      <c r="R5" s="761" t="str">
        <f>P24</f>
        <v/>
      </c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HATTA SC メニーノ</v>
      </c>
      <c r="C6" s="1001"/>
      <c r="D6" s="1021" t="str">
        <f>IF(D7="","",IF(D7=F7,"△",IF(D7&gt;F7,"○","●")))</f>
        <v/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/>
      </c>
      <c r="N6" s="1022"/>
      <c r="O6" s="1023"/>
      <c r="P6" s="1021" t="str">
        <f>IF(P7="","",IF(P7=R7,"△",IF(P7&gt;R7,"○","●")))</f>
        <v/>
      </c>
      <c r="Q6" s="1022"/>
      <c r="R6" s="1023"/>
      <c r="S6" s="975"/>
      <c r="T6" s="976"/>
      <c r="U6" s="977"/>
      <c r="V6" s="974">
        <f t="shared" ref="V6" si="0">COUNTIF(D6:R6,"○")*3+COUNTIF(D6:R6,"△")</f>
        <v>0</v>
      </c>
      <c r="W6" s="974"/>
      <c r="X6" s="974"/>
      <c r="Y6" s="1042">
        <f>SUM($I$4:$I$14)</f>
        <v>0</v>
      </c>
      <c r="Z6" s="974"/>
      <c r="AA6" s="1042">
        <f>SUM($G$4:$G$14)</f>
        <v>0</v>
      </c>
      <c r="AB6" s="974"/>
      <c r="AC6" s="1045">
        <f>Y6-AA6</f>
        <v>0</v>
      </c>
      <c r="AD6" s="1043">
        <f>RANK(AE6,$AE$4:$AE$13)</f>
        <v>1</v>
      </c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 t="str">
        <f>IF(G4="","",I5)</f>
        <v/>
      </c>
      <c r="E7" s="760" t="s">
        <v>50</v>
      </c>
      <c r="F7" s="762" t="str">
        <f>IF(G4="","",G5)</f>
        <v/>
      </c>
      <c r="G7" s="1027"/>
      <c r="H7" s="1028"/>
      <c r="I7" s="1029"/>
      <c r="J7" s="759" t="str">
        <f>I40</f>
        <v/>
      </c>
      <c r="K7" s="760" t="s">
        <v>50</v>
      </c>
      <c r="L7" s="761" t="str">
        <f>P40</f>
        <v/>
      </c>
      <c r="M7" s="759" t="str">
        <f>I26</f>
        <v/>
      </c>
      <c r="N7" s="760" t="s">
        <v>50</v>
      </c>
      <c r="O7" s="761" t="str">
        <f>P26</f>
        <v/>
      </c>
      <c r="P7" s="759" t="str">
        <f>I36</f>
        <v/>
      </c>
      <c r="Q7" s="760" t="s">
        <v>50</v>
      </c>
      <c r="R7" s="761" t="str">
        <f>P36</f>
        <v/>
      </c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エルドラードFC</v>
      </c>
      <c r="C8" s="1001"/>
      <c r="D8" s="1021" t="str">
        <f>IF(D9="","",IF(D9=F9,"△",IF(D9&gt;F9,"○","●")))</f>
        <v/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/>
      </c>
      <c r="N8" s="1022"/>
      <c r="O8" s="1023"/>
      <c r="P8" s="1021" t="str">
        <f>IF(P9="","",IF(P9=R9,"△",IF(P9&gt;R9,"○","●")))</f>
        <v/>
      </c>
      <c r="Q8" s="1022"/>
      <c r="R8" s="1023"/>
      <c r="S8" s="975"/>
      <c r="T8" s="976"/>
      <c r="U8" s="977"/>
      <c r="V8" s="974">
        <f t="shared" ref="V8" si="1">COUNTIF(D8:R8,"○")*3+COUNTIF(D8:R8,"△")</f>
        <v>0</v>
      </c>
      <c r="W8" s="974"/>
      <c r="X8" s="974"/>
      <c r="Y8" s="1042">
        <f>SUM($L$4:$L$14)</f>
        <v>0</v>
      </c>
      <c r="Z8" s="974"/>
      <c r="AA8" s="1042">
        <f>SUM($J$4:$J$14)</f>
        <v>0</v>
      </c>
      <c r="AB8" s="974"/>
      <c r="AC8" s="1045">
        <f>Y8-AA8</f>
        <v>0</v>
      </c>
      <c r="AD8" s="1043">
        <f>RANK(AE8,$AE$4:$AE$13)</f>
        <v>1</v>
      </c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 t="str">
        <f>IF(J4="","",L5)</f>
        <v/>
      </c>
      <c r="E9" s="760" t="s">
        <v>50</v>
      </c>
      <c r="F9" s="762" t="str">
        <f>IF(J4="","",J5)</f>
        <v/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 t="str">
        <f>I22</f>
        <v/>
      </c>
      <c r="N9" s="760" t="s">
        <v>50</v>
      </c>
      <c r="O9" s="761" t="str">
        <f>P22</f>
        <v/>
      </c>
      <c r="P9" s="759" t="str">
        <f>I18</f>
        <v/>
      </c>
      <c r="Q9" s="760" t="s">
        <v>50</v>
      </c>
      <c r="R9" s="761" t="str">
        <f>P18</f>
        <v/>
      </c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玉穂FC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/>
      </c>
      <c r="H10" s="1022"/>
      <c r="I10" s="1023"/>
      <c r="J10" s="1021" t="str">
        <f>IF(AND(J11="",J11=L11),"",IF(J11&gt;L11,"○",IF(J11&lt;L11,"●",IF(AND(J11&gt;=0,J11=L11),"△"))))</f>
        <v/>
      </c>
      <c r="K10" s="1022"/>
      <c r="L10" s="1023"/>
      <c r="M10" s="1024"/>
      <c r="N10" s="1025"/>
      <c r="O10" s="1026"/>
      <c r="P10" s="1021" t="str">
        <f>IF(AND(P11="",P11=R11),"",IF(P11&gt;R11,"○",IF(P11&lt;R11,"●",IF(AND(P11&gt;=0,P11=R11),"△"))))</f>
        <v/>
      </c>
      <c r="Q10" s="1022"/>
      <c r="R10" s="1023"/>
      <c r="S10" s="975"/>
      <c r="T10" s="976"/>
      <c r="U10" s="977"/>
      <c r="V10" s="974">
        <f t="shared" ref="V10" si="2">COUNTIF(D10:R10,"○")*3+COUNTIF(D10:R10,"△")</f>
        <v>0</v>
      </c>
      <c r="W10" s="974"/>
      <c r="X10" s="974"/>
      <c r="Y10" s="1042">
        <f>SUM($O$4:$O$14)</f>
        <v>0</v>
      </c>
      <c r="Z10" s="974"/>
      <c r="AA10" s="1042">
        <f>SUM($M$4:$M$14)</f>
        <v>0</v>
      </c>
      <c r="AB10" s="974"/>
      <c r="AC10" s="1045">
        <f>Y10-AA10</f>
        <v>0</v>
      </c>
      <c r="AD10" s="1043">
        <f>RANK(AE10,$AE$4:$AE$13)</f>
        <v>1</v>
      </c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 t="str">
        <f>IF(M6="","",O7)</f>
        <v/>
      </c>
      <c r="H11" s="760" t="s">
        <v>50</v>
      </c>
      <c r="I11" s="762" t="str">
        <f>IF(M6="","",M7)</f>
        <v/>
      </c>
      <c r="J11" s="763" t="str">
        <f>IF(M8="","",O9)</f>
        <v/>
      </c>
      <c r="K11" s="760" t="s">
        <v>50</v>
      </c>
      <c r="L11" s="762" t="str">
        <f>IF(M8="","",M9)</f>
        <v/>
      </c>
      <c r="M11" s="1027"/>
      <c r="N11" s="1028"/>
      <c r="O11" s="1029"/>
      <c r="P11" s="759" t="str">
        <f>I32</f>
        <v/>
      </c>
      <c r="Q11" s="760" t="s">
        <v>50</v>
      </c>
      <c r="R11" s="761" t="str">
        <f>P32</f>
        <v/>
      </c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 t="str">
        <f ca="1">OFFSET('R抽選用 (60)'!$B$2,$AG$2+A12,$AG$1)</f>
        <v>甲府東SSS</v>
      </c>
      <c r="C12" s="1001"/>
      <c r="D12" s="1021" t="str">
        <f>IF(AND(D13="",D13=F13),"",IF(D13&gt;F13,"○",IF(D13&lt;F13,"●",IF(AND(D13&gt;=0,D13=F13),"△"))))</f>
        <v/>
      </c>
      <c r="E12" s="1022"/>
      <c r="F12" s="1023"/>
      <c r="G12" s="1021" t="str">
        <f>IF(AND(G13="",G13=I13),"",IF(G13&gt;I13,"○",IF(G13&lt;I13,"●",IF(AND(G13&gt;=0,G13=I13),"△"))))</f>
        <v/>
      </c>
      <c r="H12" s="1022"/>
      <c r="I12" s="1023"/>
      <c r="J12" s="1021" t="str">
        <f>IF(AND(J13="",J13=L13),"",IF(J13&gt;L13,"○",IF(J13&lt;L13,"●",IF(AND(J13&gt;=0,J13=L13),"△"))))</f>
        <v/>
      </c>
      <c r="K12" s="1022"/>
      <c r="L12" s="1023"/>
      <c r="M12" s="1021" t="str">
        <f>IF(AND(M13="",M13=O13),"",IF(M13&gt;O13,"○",IF(M13&lt;O13,"●",IF(AND(M13&gt;=0,M13=O13),"△"))))</f>
        <v/>
      </c>
      <c r="N12" s="1022"/>
      <c r="O12" s="1023"/>
      <c r="P12" s="1024"/>
      <c r="Q12" s="1025"/>
      <c r="R12" s="1026"/>
      <c r="S12" s="975"/>
      <c r="T12" s="976"/>
      <c r="U12" s="977"/>
      <c r="V12" s="974">
        <f t="shared" ref="V12" si="3">COUNTIF(D12:R12,"○")*3+COUNTIF(D12:R12,"△")</f>
        <v>0</v>
      </c>
      <c r="W12" s="974"/>
      <c r="X12" s="974"/>
      <c r="Y12" s="1042">
        <f>SUM($R$4:$R$14)</f>
        <v>0</v>
      </c>
      <c r="Z12" s="974"/>
      <c r="AA12" s="1042">
        <f>SUM($P$4:$P$14)</f>
        <v>0</v>
      </c>
      <c r="AB12" s="974"/>
      <c r="AC12" s="1045">
        <f>Y12-AA12</f>
        <v>0</v>
      </c>
      <c r="AD12" s="1043">
        <f>RANK(AE12,$AE$4:$AE$13)</f>
        <v>1</v>
      </c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 t="str">
        <f>IF(P4="","",R5)</f>
        <v/>
      </c>
      <c r="E13" s="760" t="s">
        <v>50</v>
      </c>
      <c r="F13" s="762" t="str">
        <f>IF(P4="","",P5)</f>
        <v/>
      </c>
      <c r="G13" s="763" t="str">
        <f>IF(P6="","",R7)</f>
        <v/>
      </c>
      <c r="H13" s="760" t="s">
        <v>50</v>
      </c>
      <c r="I13" s="762" t="str">
        <f>IF(P6="","",P7)</f>
        <v/>
      </c>
      <c r="J13" s="763" t="str">
        <f>IF(P8="","",R9)</f>
        <v/>
      </c>
      <c r="K13" s="760" t="s">
        <v>50</v>
      </c>
      <c r="L13" s="762" t="str">
        <f>IF(P8="","",P9)</f>
        <v/>
      </c>
      <c r="M13" s="763" t="str">
        <f>IF(P10="","",R11)</f>
        <v/>
      </c>
      <c r="N13" s="760" t="s">
        <v>50</v>
      </c>
      <c r="O13" s="762" t="str">
        <f>IF(P10="","",P11)</f>
        <v/>
      </c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E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tr">
        <f ca="1">OFFSET('R抽選用 (60)'!$A$5,AG2-4,AG1)</f>
        <v>三村小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B8</f>
        <v>エルドラードFC</v>
      </c>
      <c r="E18" s="988"/>
      <c r="F18" s="988"/>
      <c r="G18" s="988"/>
      <c r="H18" s="988"/>
      <c r="I18" s="989" t="str">
        <f>IF(L18:L19="","",(L18+L19))</f>
        <v/>
      </c>
      <c r="J18" s="990"/>
      <c r="K18" s="993" t="s">
        <v>51</v>
      </c>
      <c r="L18" s="742"/>
      <c r="M18" s="740" t="s">
        <v>50</v>
      </c>
      <c r="N18" s="742"/>
      <c r="O18" s="995" t="s">
        <v>52</v>
      </c>
      <c r="P18" s="990" t="str">
        <f>IF(N18:N19="","",(N18+N19))</f>
        <v/>
      </c>
      <c r="Q18" s="997"/>
      <c r="R18" s="988" t="str">
        <f ca="1">B12</f>
        <v>甲府東SSS</v>
      </c>
      <c r="S18" s="988"/>
      <c r="T18" s="988"/>
      <c r="U18" s="988"/>
      <c r="V18" s="988"/>
      <c r="W18" s="974" t="str">
        <f ca="1">B6</f>
        <v>HATTA SC メニーノ</v>
      </c>
      <c r="X18" s="974"/>
      <c r="Y18" s="1013"/>
      <c r="Z18" s="1013"/>
      <c r="AA18" s="1013"/>
      <c r="AB18" s="974" t="str">
        <f ca="1">B10</f>
        <v>玉穂FC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994"/>
      <c r="L19" s="743"/>
      <c r="M19" s="741" t="s">
        <v>50</v>
      </c>
      <c r="N19" s="743"/>
      <c r="O19" s="996"/>
      <c r="P19" s="992"/>
      <c r="Q19" s="998"/>
      <c r="R19" s="988"/>
      <c r="S19" s="988"/>
      <c r="T19" s="988"/>
      <c r="U19" s="988"/>
      <c r="V19" s="988"/>
      <c r="W19" s="974"/>
      <c r="X19" s="974"/>
      <c r="Y19" s="1013"/>
      <c r="Z19" s="1013"/>
      <c r="AA19" s="1013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B4</f>
        <v>八ヶ岳グランデFC⓬</v>
      </c>
      <c r="E20" s="988"/>
      <c r="F20" s="988"/>
      <c r="G20" s="988"/>
      <c r="H20" s="988"/>
      <c r="I20" s="989" t="str">
        <f>IF(L20:L21="","",(L20+L21))</f>
        <v/>
      </c>
      <c r="J20" s="990"/>
      <c r="K20" s="993" t="s">
        <v>51</v>
      </c>
      <c r="L20" s="742"/>
      <c r="M20" s="740" t="s">
        <v>50</v>
      </c>
      <c r="N20" s="742"/>
      <c r="O20" s="995" t="s">
        <v>52</v>
      </c>
      <c r="P20" s="990" t="str">
        <f>IF(N20:N21="","",(N20+N21))</f>
        <v/>
      </c>
      <c r="Q20" s="997"/>
      <c r="R20" s="988" t="str">
        <f ca="1">B6</f>
        <v>HATTA SC メニーノ</v>
      </c>
      <c r="S20" s="988"/>
      <c r="T20" s="988"/>
      <c r="U20" s="988"/>
      <c r="V20" s="988"/>
      <c r="W20" s="974" t="str">
        <f ca="1">B8</f>
        <v>エルドラードFC</v>
      </c>
      <c r="X20" s="974"/>
      <c r="Y20" s="1013"/>
      <c r="Z20" s="1013"/>
      <c r="AA20" s="1013"/>
      <c r="AB20" s="974" t="str">
        <f ca="1">B12</f>
        <v>甲府東SSS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/>
      <c r="M21" s="741" t="s">
        <v>50</v>
      </c>
      <c r="N21" s="743"/>
      <c r="O21" s="996"/>
      <c r="P21" s="992"/>
      <c r="Q21" s="998"/>
      <c r="R21" s="988"/>
      <c r="S21" s="988"/>
      <c r="T21" s="988"/>
      <c r="U21" s="988"/>
      <c r="V21" s="988"/>
      <c r="W21" s="974"/>
      <c r="X21" s="974"/>
      <c r="Y21" s="1013"/>
      <c r="Z21" s="1013"/>
      <c r="AA21" s="1013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0.50694444444444442</v>
      </c>
      <c r="C22" s="984"/>
      <c r="D22" s="1007" t="str">
        <f ca="1">B8</f>
        <v>エルドラードFC</v>
      </c>
      <c r="E22" s="1008"/>
      <c r="F22" s="1008"/>
      <c r="G22" s="1008"/>
      <c r="H22" s="1009"/>
      <c r="I22" s="989" t="str">
        <f>IF(L22:L23="","",(L22+L23))</f>
        <v/>
      </c>
      <c r="J22" s="990"/>
      <c r="K22" s="1005" t="s">
        <v>51</v>
      </c>
      <c r="L22" s="740"/>
      <c r="M22" s="740" t="s">
        <v>50</v>
      </c>
      <c r="N22" s="740"/>
      <c r="O22" s="1005" t="s">
        <v>52</v>
      </c>
      <c r="P22" s="990" t="str">
        <f>IF(N22:N23="","",(N22+N23))</f>
        <v/>
      </c>
      <c r="Q22" s="997"/>
      <c r="R22" s="999" t="str">
        <f ca="1">B10</f>
        <v>玉穂FC</v>
      </c>
      <c r="S22" s="1000"/>
      <c r="T22" s="1000"/>
      <c r="U22" s="1000"/>
      <c r="V22" s="1001"/>
      <c r="W22" s="974" t="str">
        <f ca="1">B4</f>
        <v>八ヶ岳グランデFC⓬</v>
      </c>
      <c r="X22" s="974"/>
      <c r="Y22" s="1013"/>
      <c r="Z22" s="1013"/>
      <c r="AA22" s="1013"/>
      <c r="AB22" s="974" t="str">
        <f ca="1">B6</f>
        <v>HATTA SC メニーノ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10"/>
      <c r="E23" s="1011"/>
      <c r="F23" s="1011"/>
      <c r="G23" s="1011"/>
      <c r="H23" s="1012"/>
      <c r="I23" s="991"/>
      <c r="J23" s="992"/>
      <c r="K23" s="1006"/>
      <c r="L23" s="741"/>
      <c r="M23" s="741" t="s">
        <v>50</v>
      </c>
      <c r="N23" s="741"/>
      <c r="O23" s="1006"/>
      <c r="P23" s="992"/>
      <c r="Q23" s="998"/>
      <c r="R23" s="1002"/>
      <c r="S23" s="1003"/>
      <c r="T23" s="1003"/>
      <c r="U23" s="1003"/>
      <c r="V23" s="1004"/>
      <c r="W23" s="974"/>
      <c r="X23" s="974"/>
      <c r="Y23" s="1013"/>
      <c r="Z23" s="1013"/>
      <c r="AA23" s="1013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0.54166666666666663</v>
      </c>
      <c r="C24" s="984"/>
      <c r="D24" s="999" t="str">
        <f ca="1">B4</f>
        <v>八ヶ岳グランデFC⓬</v>
      </c>
      <c r="E24" s="1000"/>
      <c r="F24" s="1000"/>
      <c r="G24" s="1000"/>
      <c r="H24" s="1001"/>
      <c r="I24" s="989" t="str">
        <f>IF(L24:L25="","",(L24+L25))</f>
        <v/>
      </c>
      <c r="J24" s="990"/>
      <c r="K24" s="1005" t="s">
        <v>51</v>
      </c>
      <c r="L24" s="740"/>
      <c r="M24" s="740" t="s">
        <v>50</v>
      </c>
      <c r="N24" s="740"/>
      <c r="O24" s="1005" t="s">
        <v>52</v>
      </c>
      <c r="P24" s="990" t="str">
        <f>IF(N24:N25="","",(N24+N25))</f>
        <v/>
      </c>
      <c r="Q24" s="997"/>
      <c r="R24" s="999" t="str">
        <f ca="1">B12</f>
        <v>甲府東SSS</v>
      </c>
      <c r="S24" s="1000"/>
      <c r="T24" s="1000"/>
      <c r="U24" s="1000"/>
      <c r="V24" s="1001"/>
      <c r="W24" s="975" t="str">
        <f ca="1">B10</f>
        <v>玉穂FC</v>
      </c>
      <c r="X24" s="976"/>
      <c r="Y24" s="976"/>
      <c r="Z24" s="976"/>
      <c r="AA24" s="977"/>
      <c r="AB24" s="974" t="str">
        <f t="shared" ref="AB24" ca="1" si="4">B8</f>
        <v>エルドラードFC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/>
      <c r="M25" s="741" t="s">
        <v>50</v>
      </c>
      <c r="N25" s="741"/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0.57638888888888895</v>
      </c>
      <c r="C26" s="984"/>
      <c r="D26" s="987" t="str">
        <f ca="1">B6</f>
        <v>HATTA SC メニーノ</v>
      </c>
      <c r="E26" s="987"/>
      <c r="F26" s="987"/>
      <c r="G26" s="987"/>
      <c r="H26" s="987"/>
      <c r="I26" s="989" t="str">
        <f>IF(L26:L27="","",(L26+L27))</f>
        <v/>
      </c>
      <c r="J26" s="990"/>
      <c r="K26" s="993" t="s">
        <v>51</v>
      </c>
      <c r="L26" s="742"/>
      <c r="M26" s="740" t="s">
        <v>50</v>
      </c>
      <c r="N26" s="742"/>
      <c r="O26" s="995" t="s">
        <v>52</v>
      </c>
      <c r="P26" s="990" t="str">
        <f>IF(N26:N27="","",(N26+N27))</f>
        <v/>
      </c>
      <c r="Q26" s="997"/>
      <c r="R26" s="987" t="str">
        <f ca="1">B10</f>
        <v>玉穂FC</v>
      </c>
      <c r="S26" s="987"/>
      <c r="T26" s="987"/>
      <c r="U26" s="987"/>
      <c r="V26" s="987"/>
      <c r="W26" s="975" t="str">
        <f ca="1">R24</f>
        <v>甲府東SSS</v>
      </c>
      <c r="X26" s="976"/>
      <c r="Y26" s="976"/>
      <c r="Z26" s="976"/>
      <c r="AA26" s="977"/>
      <c r="AB26" s="974" t="str">
        <f t="shared" ref="AB26" ca="1" si="5">B4</f>
        <v>八ヶ岳グランデFC⓬</v>
      </c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/>
      <c r="M27" s="741" t="s">
        <v>50</v>
      </c>
      <c r="N27" s="743"/>
      <c r="O27" s="996"/>
      <c r="P27" s="992"/>
      <c r="Q27" s="998"/>
      <c r="R27" s="988"/>
      <c r="S27" s="988"/>
      <c r="T27" s="988"/>
      <c r="U27" s="988"/>
      <c r="V27" s="988"/>
      <c r="W27" s="978"/>
      <c r="X27" s="979"/>
      <c r="Y27" s="979"/>
      <c r="Z27" s="979"/>
      <c r="AA27" s="980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E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tr">
        <f ca="1">OFFSET('R抽選用 (60)'!$A$5,AG2-3,AG1)</f>
        <v>富士川いきいき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983">
        <v>0.41666666666666669</v>
      </c>
      <c r="C32" s="984"/>
      <c r="D32" s="988" t="str">
        <f ca="1">B10</f>
        <v>玉穂FC</v>
      </c>
      <c r="E32" s="988"/>
      <c r="F32" s="988"/>
      <c r="G32" s="988"/>
      <c r="H32" s="988"/>
      <c r="I32" s="989" t="str">
        <f>IF(L32:L33="","",(L32+L33))</f>
        <v/>
      </c>
      <c r="J32" s="990"/>
      <c r="K32" s="993" t="s">
        <v>51</v>
      </c>
      <c r="L32" s="742"/>
      <c r="M32" s="740" t="s">
        <v>50</v>
      </c>
      <c r="N32" s="742"/>
      <c r="O32" s="995" t="s">
        <v>52</v>
      </c>
      <c r="P32" s="990" t="str">
        <f>IF(N32:N33="","",(N32+N33))</f>
        <v/>
      </c>
      <c r="Q32" s="997"/>
      <c r="R32" s="988" t="str">
        <f ca="1">B12</f>
        <v>甲府東SSS</v>
      </c>
      <c r="S32" s="988"/>
      <c r="T32" s="988"/>
      <c r="U32" s="988"/>
      <c r="V32" s="988"/>
      <c r="W32" s="975" t="str">
        <f ca="1">B6</f>
        <v>HATTA SC メニーノ</v>
      </c>
      <c r="X32" s="976"/>
      <c r="Y32" s="976"/>
      <c r="Z32" s="976"/>
      <c r="AA32" s="977"/>
      <c r="AB32" s="974" t="str">
        <f ca="1">B8</f>
        <v>エルドラードFC</v>
      </c>
      <c r="AC32" s="974"/>
      <c r="AD32" s="974"/>
      <c r="AE32" s="738"/>
    </row>
    <row r="33" spans="1:31" ht="17.100000000000001" customHeight="1" x14ac:dyDescent="0.25">
      <c r="A33" s="1056"/>
      <c r="B33" s="985"/>
      <c r="C33" s="986"/>
      <c r="D33" s="988"/>
      <c r="E33" s="988"/>
      <c r="F33" s="988"/>
      <c r="G33" s="988"/>
      <c r="H33" s="988"/>
      <c r="I33" s="991"/>
      <c r="J33" s="992"/>
      <c r="K33" s="994"/>
      <c r="L33" s="743"/>
      <c r="M33" s="741" t="s">
        <v>50</v>
      </c>
      <c r="N33" s="743"/>
      <c r="O33" s="996"/>
      <c r="P33" s="992"/>
      <c r="Q33" s="998"/>
      <c r="R33" s="988"/>
      <c r="S33" s="988"/>
      <c r="T33" s="988"/>
      <c r="U33" s="988"/>
      <c r="V33" s="988"/>
      <c r="W33" s="978"/>
      <c r="X33" s="979"/>
      <c r="Y33" s="979"/>
      <c r="Z33" s="979"/>
      <c r="AA33" s="980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983">
        <v>0.4513888888888889</v>
      </c>
      <c r="C34" s="984"/>
      <c r="D34" s="988" t="str">
        <f ca="1">B4</f>
        <v>八ヶ岳グランデFC⓬</v>
      </c>
      <c r="E34" s="988"/>
      <c r="F34" s="988"/>
      <c r="G34" s="988"/>
      <c r="H34" s="988"/>
      <c r="I34" s="989" t="str">
        <f>IF(L34:L35="","",(L34+L35))</f>
        <v/>
      </c>
      <c r="J34" s="990"/>
      <c r="K34" s="993" t="s">
        <v>51</v>
      </c>
      <c r="L34" s="742"/>
      <c r="M34" s="740" t="s">
        <v>50</v>
      </c>
      <c r="N34" s="742"/>
      <c r="O34" s="995" t="s">
        <v>52</v>
      </c>
      <c r="P34" s="990" t="str">
        <f>IF(N34:N35="","",(N34+N35))</f>
        <v/>
      </c>
      <c r="Q34" s="997"/>
      <c r="R34" s="988" t="str">
        <f ca="1">B8</f>
        <v>エルドラードFC</v>
      </c>
      <c r="S34" s="988"/>
      <c r="T34" s="988"/>
      <c r="U34" s="988"/>
      <c r="V34" s="988"/>
      <c r="W34" s="974" t="str">
        <f ca="1">B10</f>
        <v>玉穂FC</v>
      </c>
      <c r="X34" s="974"/>
      <c r="Y34" s="1013"/>
      <c r="Z34" s="1013"/>
      <c r="AA34" s="1013"/>
      <c r="AB34" s="974" t="str">
        <f ca="1">B12</f>
        <v>甲府東SSS</v>
      </c>
      <c r="AC34" s="974"/>
      <c r="AD34" s="974"/>
      <c r="AE34" s="738"/>
    </row>
    <row r="35" spans="1:31" ht="17.100000000000001" customHeight="1" x14ac:dyDescent="0.25">
      <c r="A35" s="1056"/>
      <c r="B35" s="985"/>
      <c r="C35" s="986"/>
      <c r="D35" s="988"/>
      <c r="E35" s="988"/>
      <c r="F35" s="988"/>
      <c r="G35" s="988"/>
      <c r="H35" s="988"/>
      <c r="I35" s="991"/>
      <c r="J35" s="992"/>
      <c r="K35" s="994"/>
      <c r="L35" s="743"/>
      <c r="M35" s="741" t="s">
        <v>50</v>
      </c>
      <c r="N35" s="743"/>
      <c r="O35" s="996"/>
      <c r="P35" s="992"/>
      <c r="Q35" s="998"/>
      <c r="R35" s="988"/>
      <c r="S35" s="988"/>
      <c r="T35" s="988"/>
      <c r="U35" s="988"/>
      <c r="V35" s="988"/>
      <c r="W35" s="974"/>
      <c r="X35" s="974"/>
      <c r="Y35" s="1013"/>
      <c r="Z35" s="1013"/>
      <c r="AA35" s="1013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983">
        <v>0.4861111111111111</v>
      </c>
      <c r="C36" s="984"/>
      <c r="D36" s="999" t="str">
        <f ca="1">B6</f>
        <v>HATTA SC メニーノ</v>
      </c>
      <c r="E36" s="1000"/>
      <c r="F36" s="1000"/>
      <c r="G36" s="1000"/>
      <c r="H36" s="1001"/>
      <c r="I36" s="989" t="str">
        <f>IF(L36:L37="","",(L36+L37))</f>
        <v/>
      </c>
      <c r="J36" s="990"/>
      <c r="K36" s="1005" t="s">
        <v>51</v>
      </c>
      <c r="L36" s="740"/>
      <c r="M36" s="740" t="s">
        <v>50</v>
      </c>
      <c r="N36" s="740"/>
      <c r="O36" s="1005" t="s">
        <v>52</v>
      </c>
      <c r="P36" s="990" t="str">
        <f>IF(N36:N37="","",(N36+N37))</f>
        <v/>
      </c>
      <c r="Q36" s="997"/>
      <c r="R36" s="999" t="str">
        <f ca="1">B12</f>
        <v>甲府東SSS</v>
      </c>
      <c r="S36" s="1000"/>
      <c r="T36" s="1000"/>
      <c r="U36" s="1000"/>
      <c r="V36" s="1001"/>
      <c r="W36" s="974" t="str">
        <f ca="1">B8</f>
        <v>エルドラードFC</v>
      </c>
      <c r="X36" s="974"/>
      <c r="Y36" s="1013"/>
      <c r="Z36" s="1013"/>
      <c r="AA36" s="1013"/>
      <c r="AB36" s="974" t="str">
        <f ca="1">B4</f>
        <v>八ヶ岳グランデFC⓬</v>
      </c>
      <c r="AC36" s="974"/>
      <c r="AD36" s="974"/>
    </row>
    <row r="37" spans="1:31" ht="17.100000000000001" customHeight="1" x14ac:dyDescent="0.25">
      <c r="A37" s="1056"/>
      <c r="B37" s="985"/>
      <c r="C37" s="986"/>
      <c r="D37" s="1002"/>
      <c r="E37" s="1003"/>
      <c r="F37" s="1003"/>
      <c r="G37" s="1003"/>
      <c r="H37" s="1004"/>
      <c r="I37" s="991"/>
      <c r="J37" s="992"/>
      <c r="K37" s="1006"/>
      <c r="L37" s="741"/>
      <c r="M37" s="741" t="s">
        <v>50</v>
      </c>
      <c r="N37" s="741"/>
      <c r="O37" s="1006"/>
      <c r="P37" s="992"/>
      <c r="Q37" s="998"/>
      <c r="R37" s="1002"/>
      <c r="S37" s="1003"/>
      <c r="T37" s="1003"/>
      <c r="U37" s="1003"/>
      <c r="V37" s="1004"/>
      <c r="W37" s="974"/>
      <c r="X37" s="974"/>
      <c r="Y37" s="1013"/>
      <c r="Z37" s="1013"/>
      <c r="AA37" s="1013"/>
      <c r="AB37" s="974"/>
      <c r="AC37" s="974"/>
      <c r="AD37" s="974"/>
    </row>
    <row r="38" spans="1:31" ht="17.100000000000001" customHeight="1" x14ac:dyDescent="0.25">
      <c r="A38" s="1056">
        <v>4</v>
      </c>
      <c r="B38" s="983">
        <v>0.52083333333333337</v>
      </c>
      <c r="C38" s="984"/>
      <c r="D38" s="999" t="str">
        <f ca="1">B4</f>
        <v>八ヶ岳グランデFC⓬</v>
      </c>
      <c r="E38" s="1000"/>
      <c r="F38" s="1000"/>
      <c r="G38" s="1000"/>
      <c r="H38" s="1001"/>
      <c r="I38" s="989" t="str">
        <f>IF(L38:L39="","",(L38+L39))</f>
        <v/>
      </c>
      <c r="J38" s="990"/>
      <c r="K38" s="1005" t="s">
        <v>51</v>
      </c>
      <c r="L38" s="744"/>
      <c r="M38" s="744" t="s">
        <v>50</v>
      </c>
      <c r="N38" s="744"/>
      <c r="O38" s="1005" t="s">
        <v>52</v>
      </c>
      <c r="P38" s="990" t="str">
        <f>IF(N38:N39="","",(N38+N39))</f>
        <v/>
      </c>
      <c r="Q38" s="997"/>
      <c r="R38" s="999" t="str">
        <f ca="1">B10</f>
        <v>玉穂FC</v>
      </c>
      <c r="S38" s="1000"/>
      <c r="T38" s="1000"/>
      <c r="U38" s="1000"/>
      <c r="V38" s="1001"/>
      <c r="W38" s="975" t="str">
        <f ca="1">B12</f>
        <v>甲府東SSS</v>
      </c>
      <c r="X38" s="976"/>
      <c r="Y38" s="976"/>
      <c r="Z38" s="976"/>
      <c r="AA38" s="977"/>
      <c r="AB38" s="974" t="str">
        <f ca="1">B6</f>
        <v>HATTA SC メニーノ</v>
      </c>
      <c r="AC38" s="974"/>
      <c r="AD38" s="974"/>
      <c r="AE38" s="738"/>
    </row>
    <row r="39" spans="1:31" ht="17.100000000000001" customHeight="1" x14ac:dyDescent="0.25">
      <c r="A39" s="1056"/>
      <c r="B39" s="985"/>
      <c r="C39" s="986"/>
      <c r="D39" s="1002"/>
      <c r="E39" s="1003"/>
      <c r="F39" s="1003"/>
      <c r="G39" s="1003"/>
      <c r="H39" s="1004"/>
      <c r="I39" s="991"/>
      <c r="J39" s="992"/>
      <c r="K39" s="1006"/>
      <c r="L39" s="741"/>
      <c r="M39" s="741" t="s">
        <v>50</v>
      </c>
      <c r="N39" s="741"/>
      <c r="O39" s="1006"/>
      <c r="P39" s="992"/>
      <c r="Q39" s="998"/>
      <c r="R39" s="1002"/>
      <c r="S39" s="1003"/>
      <c r="T39" s="1003"/>
      <c r="U39" s="1003"/>
      <c r="V39" s="1004"/>
      <c r="W39" s="978"/>
      <c r="X39" s="979"/>
      <c r="Y39" s="979"/>
      <c r="Z39" s="979"/>
      <c r="AA39" s="980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983">
        <v>0.55555555555555558</v>
      </c>
      <c r="C40" s="984"/>
      <c r="D40" s="999" t="str">
        <f ca="1">B6</f>
        <v>HATTA SC メニーノ</v>
      </c>
      <c r="E40" s="1000"/>
      <c r="F40" s="1000"/>
      <c r="G40" s="1000"/>
      <c r="H40" s="1001"/>
      <c r="I40" s="989" t="str">
        <f>IF(L40:L41="","",(L40+L41))</f>
        <v/>
      </c>
      <c r="J40" s="990"/>
      <c r="K40" s="1005" t="s">
        <v>51</v>
      </c>
      <c r="L40" s="740"/>
      <c r="M40" s="740" t="s">
        <v>50</v>
      </c>
      <c r="N40" s="740"/>
      <c r="O40" s="1005" t="s">
        <v>52</v>
      </c>
      <c r="P40" s="990" t="str">
        <f>IF(N40:N41="","",(N40+N41))</f>
        <v/>
      </c>
      <c r="Q40" s="997"/>
      <c r="R40" s="999" t="str">
        <f ca="1">B8</f>
        <v>エルドラードFC</v>
      </c>
      <c r="S40" s="1000"/>
      <c r="T40" s="1000"/>
      <c r="U40" s="1000"/>
      <c r="V40" s="1001"/>
      <c r="W40" s="975" t="str">
        <f ca="1">B4</f>
        <v>八ヶ岳グランデFC⓬</v>
      </c>
      <c r="X40" s="976"/>
      <c r="Y40" s="976"/>
      <c r="Z40" s="976"/>
      <c r="AA40" s="977"/>
      <c r="AB40" s="974" t="str">
        <f t="shared" ref="AB40" ca="1" si="6">B10</f>
        <v>玉穂FC</v>
      </c>
      <c r="AC40" s="974"/>
      <c r="AD40" s="974"/>
      <c r="AE40" s="738"/>
    </row>
    <row r="41" spans="1:31" ht="17.100000000000001" customHeight="1" x14ac:dyDescent="0.25">
      <c r="A41" s="1056"/>
      <c r="B41" s="985"/>
      <c r="C41" s="986"/>
      <c r="D41" s="1002"/>
      <c r="E41" s="1003"/>
      <c r="F41" s="1003"/>
      <c r="G41" s="1003"/>
      <c r="H41" s="1004"/>
      <c r="I41" s="991"/>
      <c r="J41" s="992"/>
      <c r="K41" s="1006"/>
      <c r="L41" s="741"/>
      <c r="M41" s="741" t="s">
        <v>50</v>
      </c>
      <c r="N41" s="741"/>
      <c r="O41" s="1006"/>
      <c r="P41" s="992"/>
      <c r="Q41" s="998"/>
      <c r="R41" s="1002"/>
      <c r="S41" s="1003"/>
      <c r="T41" s="1003"/>
      <c r="U41" s="1003"/>
      <c r="V41" s="1004"/>
      <c r="W41" s="978"/>
      <c r="X41" s="979"/>
      <c r="Y41" s="979"/>
      <c r="Z41" s="979"/>
      <c r="AA41" s="980"/>
      <c r="AB41" s="974"/>
      <c r="AC41" s="974"/>
      <c r="AD41" s="974"/>
      <c r="AE41" s="738"/>
    </row>
    <row r="43" spans="1:31" x14ac:dyDescent="0.2">
      <c r="B43" s="745"/>
      <c r="C43" s="738"/>
      <c r="W43" s="738"/>
      <c r="X43" s="738"/>
      <c r="Y43" s="738"/>
      <c r="Z43" s="738"/>
      <c r="AA43" s="738"/>
      <c r="AB43" s="738"/>
      <c r="AC43" s="738"/>
    </row>
    <row r="44" spans="1:31" ht="13.9" x14ac:dyDescent="0.2">
      <c r="B44" s="745"/>
      <c r="C44" s="745"/>
      <c r="D44" s="748"/>
      <c r="E44" s="748"/>
      <c r="F44" s="748"/>
      <c r="G44" s="748"/>
      <c r="H44" s="748"/>
      <c r="K44" s="745"/>
      <c r="M44" s="747"/>
      <c r="O44" s="745"/>
      <c r="P44" s="746"/>
    </row>
    <row r="45" spans="1:31" ht="13.5" customHeight="1" x14ac:dyDescent="0.2">
      <c r="B45" s="745"/>
      <c r="C45" s="754"/>
      <c r="D45" s="756"/>
      <c r="E45" s="748"/>
      <c r="F45" s="748"/>
      <c r="G45" s="748"/>
      <c r="H45" s="748"/>
      <c r="I45" s="746"/>
      <c r="K45" s="745"/>
      <c r="M45" s="747"/>
      <c r="O45" s="745"/>
      <c r="P45" s="746"/>
    </row>
    <row r="46" spans="1:31" ht="13.9" x14ac:dyDescent="0.2">
      <c r="B46" s="745"/>
      <c r="C46" s="755"/>
      <c r="D46" s="757"/>
      <c r="E46" s="749"/>
      <c r="F46" s="749"/>
      <c r="G46" s="749"/>
      <c r="H46" s="749"/>
      <c r="I46" s="758"/>
      <c r="J46" s="750"/>
      <c r="K46" s="751"/>
      <c r="M46" s="747"/>
      <c r="O46" s="745"/>
      <c r="P46" s="752"/>
      <c r="Q46" s="753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</row>
    <row r="47" spans="1:31" ht="13.9" x14ac:dyDescent="0.2">
      <c r="B47" s="745"/>
      <c r="C47" s="738"/>
      <c r="D47" s="749"/>
      <c r="E47" s="749"/>
      <c r="F47" s="749"/>
      <c r="G47" s="749"/>
      <c r="H47" s="749"/>
      <c r="I47" s="750"/>
      <c r="J47" s="750"/>
      <c r="K47" s="751"/>
      <c r="M47" s="747"/>
      <c r="O47" s="745"/>
      <c r="P47" s="752"/>
      <c r="Q47" s="753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</row>
    <row r="48" spans="1:31" ht="13.9" x14ac:dyDescent="0.2">
      <c r="B48" s="745"/>
      <c r="C48" s="755"/>
      <c r="D48" s="757"/>
      <c r="E48" s="749"/>
      <c r="F48" s="749"/>
      <c r="G48" s="749"/>
      <c r="H48" s="749"/>
      <c r="I48" s="758"/>
      <c r="J48" s="750"/>
      <c r="K48" s="751"/>
      <c r="M48" s="747"/>
      <c r="O48" s="745"/>
      <c r="P48" s="752"/>
      <c r="Q48" s="753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</row>
    <row r="49" spans="2:29" ht="13.9" x14ac:dyDescent="0.2">
      <c r="B49" s="745"/>
      <c r="C49" s="738"/>
      <c r="D49" s="749"/>
      <c r="E49" s="749"/>
      <c r="F49" s="749"/>
      <c r="G49" s="749"/>
      <c r="H49" s="749"/>
      <c r="I49" s="750"/>
      <c r="J49" s="750"/>
      <c r="K49" s="751"/>
      <c r="M49" s="747"/>
      <c r="O49" s="745"/>
      <c r="P49" s="752"/>
      <c r="Q49" s="753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</row>
  </sheetData>
  <protectedRanges>
    <protectedRange password="C4D3" sqref="D4:R4 D6:R6 D8:R8 D10:R10 D12:R12" name="関数データ保護"/>
  </protectedRanges>
  <mergeCells count="201">
    <mergeCell ref="A1:B1"/>
    <mergeCell ref="C1:E1"/>
    <mergeCell ref="B2:C3"/>
    <mergeCell ref="D2:F3"/>
    <mergeCell ref="G2:I3"/>
    <mergeCell ref="J2:L3"/>
    <mergeCell ref="AD2:AD3"/>
    <mergeCell ref="A4:A5"/>
    <mergeCell ref="B4:C5"/>
    <mergeCell ref="D4:F5"/>
    <mergeCell ref="G4:I4"/>
    <mergeCell ref="J4:L4"/>
    <mergeCell ref="M4:O4"/>
    <mergeCell ref="P4:R4"/>
    <mergeCell ref="S4:U5"/>
    <mergeCell ref="V4:X5"/>
    <mergeCell ref="M2:O3"/>
    <mergeCell ref="P2:R3"/>
    <mergeCell ref="S2:U3"/>
    <mergeCell ref="V2:X3"/>
    <mergeCell ref="Y2:Z3"/>
    <mergeCell ref="AA2:AB3"/>
    <mergeCell ref="Y4:Z5"/>
    <mergeCell ref="AA4:AB5"/>
    <mergeCell ref="M6:O6"/>
    <mergeCell ref="P6:R6"/>
    <mergeCell ref="AC4:AC5"/>
    <mergeCell ref="AD4:AD5"/>
    <mergeCell ref="AE4:AE5"/>
    <mergeCell ref="A6:A7"/>
    <mergeCell ref="B6:C7"/>
    <mergeCell ref="D6:F6"/>
    <mergeCell ref="G6:I7"/>
    <mergeCell ref="J6:L6"/>
    <mergeCell ref="AC6:AC7"/>
    <mergeCell ref="AD6:AD7"/>
    <mergeCell ref="AE6:AE7"/>
    <mergeCell ref="S6:U7"/>
    <mergeCell ref="V6:X7"/>
    <mergeCell ref="Y6:Z7"/>
    <mergeCell ref="AA6:AB7"/>
    <mergeCell ref="AC10:AC11"/>
    <mergeCell ref="AD10:AD11"/>
    <mergeCell ref="AE10:AE11"/>
    <mergeCell ref="A8:A9"/>
    <mergeCell ref="B8:C9"/>
    <mergeCell ref="D8:F8"/>
    <mergeCell ref="G8:I8"/>
    <mergeCell ref="J8:L9"/>
    <mergeCell ref="M8:O8"/>
    <mergeCell ref="P8:R8"/>
    <mergeCell ref="AC12:AC13"/>
    <mergeCell ref="AD12:AD13"/>
    <mergeCell ref="AE12:AE13"/>
    <mergeCell ref="B15:H15"/>
    <mergeCell ref="Y12:Z13"/>
    <mergeCell ref="AA12:AB13"/>
    <mergeCell ref="AE8:AE9"/>
    <mergeCell ref="A10:A11"/>
    <mergeCell ref="B10:C11"/>
    <mergeCell ref="D10:F10"/>
    <mergeCell ref="G10:I10"/>
    <mergeCell ref="J10:L10"/>
    <mergeCell ref="M10:O11"/>
    <mergeCell ref="P10:R10"/>
    <mergeCell ref="S10:U11"/>
    <mergeCell ref="V10:X11"/>
    <mergeCell ref="S8:U9"/>
    <mergeCell ref="V8:X9"/>
    <mergeCell ref="Y8:Z9"/>
    <mergeCell ref="AA8:AB9"/>
    <mergeCell ref="AC8:AC9"/>
    <mergeCell ref="AD8:AD9"/>
    <mergeCell ref="Y10:Z11"/>
    <mergeCell ref="AA10:AB11"/>
    <mergeCell ref="M12:O12"/>
    <mergeCell ref="P12:R13"/>
    <mergeCell ref="S12:U13"/>
    <mergeCell ref="V12:X13"/>
    <mergeCell ref="W16:AA17"/>
    <mergeCell ref="A12:A13"/>
    <mergeCell ref="B12:C13"/>
    <mergeCell ref="D12:F12"/>
    <mergeCell ref="G12:I12"/>
    <mergeCell ref="J12:L12"/>
    <mergeCell ref="AB16:AD17"/>
    <mergeCell ref="A18:A19"/>
    <mergeCell ref="B18:C19"/>
    <mergeCell ref="D18:H19"/>
    <mergeCell ref="I18:J19"/>
    <mergeCell ref="K18:K19"/>
    <mergeCell ref="O18:O19"/>
    <mergeCell ref="P18:Q19"/>
    <mergeCell ref="R18:V19"/>
    <mergeCell ref="W18:AA19"/>
    <mergeCell ref="AB18:AD19"/>
    <mergeCell ref="A16:A17"/>
    <mergeCell ref="B16:C17"/>
    <mergeCell ref="D16:E17"/>
    <mergeCell ref="F16:H17"/>
    <mergeCell ref="I16:K17"/>
    <mergeCell ref="L16:V17"/>
    <mergeCell ref="AB20:AD21"/>
    <mergeCell ref="A22:A23"/>
    <mergeCell ref="B22:C23"/>
    <mergeCell ref="D22:H23"/>
    <mergeCell ref="I22:J23"/>
    <mergeCell ref="K22:K23"/>
    <mergeCell ref="O22:O23"/>
    <mergeCell ref="P22:Q23"/>
    <mergeCell ref="R22:V23"/>
    <mergeCell ref="W22:AA23"/>
    <mergeCell ref="AB22:AD23"/>
    <mergeCell ref="A20:A21"/>
    <mergeCell ref="B20:C21"/>
    <mergeCell ref="D20:H21"/>
    <mergeCell ref="I20:J21"/>
    <mergeCell ref="K20:K21"/>
    <mergeCell ref="O20:O21"/>
    <mergeCell ref="P20:Q21"/>
    <mergeCell ref="R20:V21"/>
    <mergeCell ref="W20:AA21"/>
    <mergeCell ref="AB24:AD25"/>
    <mergeCell ref="A26:A27"/>
    <mergeCell ref="B26:C27"/>
    <mergeCell ref="D26:H27"/>
    <mergeCell ref="I26:J27"/>
    <mergeCell ref="K26:K27"/>
    <mergeCell ref="O26:O27"/>
    <mergeCell ref="P26:Q27"/>
    <mergeCell ref="R26:V27"/>
    <mergeCell ref="W26:AA27"/>
    <mergeCell ref="AB26:AD27"/>
    <mergeCell ref="A24:A25"/>
    <mergeCell ref="B24:C25"/>
    <mergeCell ref="D24:H25"/>
    <mergeCell ref="I24:J25"/>
    <mergeCell ref="K24:K25"/>
    <mergeCell ref="O24:O25"/>
    <mergeCell ref="P24:Q25"/>
    <mergeCell ref="R24:V25"/>
    <mergeCell ref="W24:AA25"/>
    <mergeCell ref="B28:H29"/>
    <mergeCell ref="A30:A31"/>
    <mergeCell ref="B30:C31"/>
    <mergeCell ref="D30:E31"/>
    <mergeCell ref="F30:H31"/>
    <mergeCell ref="I30:K31"/>
    <mergeCell ref="L30:V31"/>
    <mergeCell ref="W30:AA31"/>
    <mergeCell ref="AB30:AD31"/>
    <mergeCell ref="AB32:AD33"/>
    <mergeCell ref="A34:A35"/>
    <mergeCell ref="B34:C35"/>
    <mergeCell ref="D34:H35"/>
    <mergeCell ref="I34:J35"/>
    <mergeCell ref="K34:K35"/>
    <mergeCell ref="O34:O35"/>
    <mergeCell ref="P34:Q35"/>
    <mergeCell ref="R34:V35"/>
    <mergeCell ref="W34:AA35"/>
    <mergeCell ref="AB34:AD35"/>
    <mergeCell ref="A32:A33"/>
    <mergeCell ref="B32:C33"/>
    <mergeCell ref="D32:H33"/>
    <mergeCell ref="I32:J33"/>
    <mergeCell ref="K32:K33"/>
    <mergeCell ref="O32:O33"/>
    <mergeCell ref="P32:Q33"/>
    <mergeCell ref="R32:V33"/>
    <mergeCell ref="W32:AA33"/>
    <mergeCell ref="AB36:AD37"/>
    <mergeCell ref="A38:A39"/>
    <mergeCell ref="B38:C39"/>
    <mergeCell ref="D38:H39"/>
    <mergeCell ref="I38:J39"/>
    <mergeCell ref="K38:K39"/>
    <mergeCell ref="O38:O39"/>
    <mergeCell ref="P38:Q39"/>
    <mergeCell ref="R38:V39"/>
    <mergeCell ref="W38:AA39"/>
    <mergeCell ref="A36:A37"/>
    <mergeCell ref="B36:C37"/>
    <mergeCell ref="D36:H37"/>
    <mergeCell ref="I36:J37"/>
    <mergeCell ref="K36:K37"/>
    <mergeCell ref="O36:O37"/>
    <mergeCell ref="P36:Q37"/>
    <mergeCell ref="R36:V37"/>
    <mergeCell ref="W36:AA37"/>
    <mergeCell ref="AB40:AD41"/>
    <mergeCell ref="AB38:AD39"/>
    <mergeCell ref="A40:A41"/>
    <mergeCell ref="B40:C41"/>
    <mergeCell ref="D40:H41"/>
    <mergeCell ref="I40:J41"/>
    <mergeCell ref="K40:K41"/>
    <mergeCell ref="O40:O41"/>
    <mergeCell ref="P40:Q41"/>
    <mergeCell ref="R40:V41"/>
    <mergeCell ref="W40:AA41"/>
  </mergeCells>
  <phoneticPr fontId="3"/>
  <conditionalFormatting sqref="V4:AD13">
    <cfRule type="expression" dxfId="11" priority="1">
      <formula>$I$26=""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1">
    <tabColor theme="5" tint="0.79998168889431442"/>
    <pageSetUpPr fitToPage="1"/>
  </sheetPr>
  <dimension ref="A1:AG49"/>
  <sheetViews>
    <sheetView showGridLines="0" workbookViewId="0">
      <selection activeCell="V4" sqref="V4:AD13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49" width="2.59765625" style="731" customWidth="1"/>
    <col min="50" max="62" width="2.3984375" style="731" customWidth="1"/>
    <col min="63" max="16384" width="9" style="731"/>
  </cols>
  <sheetData>
    <row r="1" spans="1:33" ht="34.5" customHeight="1" x14ac:dyDescent="0.2">
      <c r="A1" s="1030" t="str">
        <f>B2</f>
        <v>F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(60)'!$AF$61,MATCH('予選(B)'!A1,'R抽選用 (60)'!$Q$56:$Q$67,0),0)</f>
        <v>#N/A</v>
      </c>
      <c r="I1" s="728" t="e">
        <f ca="1">OFFSET('R抽選用 (60)'!$AF$61,MATCH('予選(B)'!A1,'R抽選用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16</v>
      </c>
      <c r="AG1" s="731">
        <f>IF(AF1&gt;AF2,AF1,AF2)</f>
        <v>16</v>
      </c>
    </row>
    <row r="2" spans="1:33" ht="17.100000000000001" customHeight="1" x14ac:dyDescent="0.2">
      <c r="A2" s="732"/>
      <c r="B2" s="1032" t="s">
        <v>211</v>
      </c>
      <c r="C2" s="1033"/>
      <c r="D2" s="975" t="str">
        <f ca="1">B4</f>
        <v>フォルトゥナU-12④</v>
      </c>
      <c r="E2" s="976"/>
      <c r="F2" s="977"/>
      <c r="G2" s="975" t="str">
        <f ca="1">B6</f>
        <v>勝沼SSS</v>
      </c>
      <c r="H2" s="976"/>
      <c r="I2" s="977"/>
      <c r="J2" s="975" t="str">
        <f ca="1">B8</f>
        <v>増穂SC</v>
      </c>
      <c r="K2" s="976"/>
      <c r="L2" s="977"/>
      <c r="M2" s="975" t="str">
        <f ca="1">B10</f>
        <v>若草バイキング</v>
      </c>
      <c r="N2" s="976"/>
      <c r="O2" s="977"/>
      <c r="P2" s="975" t="str">
        <f ca="1">B12</f>
        <v>エルフシュリット一宮</v>
      </c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0</v>
      </c>
      <c r="AG2" s="731">
        <f>IF(AF1&gt;AF2,5,15)</f>
        <v>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フォルトゥナU-12④</v>
      </c>
      <c r="C4" s="1001"/>
      <c r="D4" s="1050"/>
      <c r="E4" s="1051"/>
      <c r="F4" s="1052"/>
      <c r="G4" s="1053" t="str">
        <f>IF(G5="","",IF(G5=I5,"△",IF(G5&gt;I5,"○","●")))</f>
        <v>○</v>
      </c>
      <c r="H4" s="1054"/>
      <c r="I4" s="1055"/>
      <c r="J4" s="1053" t="str">
        <f>IF(J5="","",IF(J5=L5,"△",IF(J5&gt;L5,"○","●")))</f>
        <v/>
      </c>
      <c r="K4" s="1054"/>
      <c r="L4" s="1055"/>
      <c r="M4" s="1053" t="str">
        <f>IF(M5="","",IF(M5=O5,"△",IF(M5&gt;O5,"○","●")))</f>
        <v/>
      </c>
      <c r="N4" s="1054"/>
      <c r="O4" s="1055"/>
      <c r="P4" s="1053" t="str">
        <f>IF(P5="","",IF(P5=R5,"△",IF(P5&gt;R5,"○","●")))</f>
        <v>○</v>
      </c>
      <c r="Q4" s="1054"/>
      <c r="R4" s="1055"/>
      <c r="S4" s="975"/>
      <c r="T4" s="976"/>
      <c r="U4" s="977"/>
      <c r="V4" s="974"/>
      <c r="W4" s="974"/>
      <c r="X4" s="974"/>
      <c r="Y4" s="1042"/>
      <c r="Z4" s="974"/>
      <c r="AA4" s="1042"/>
      <c r="AB4" s="974"/>
      <c r="AC4" s="1045"/>
      <c r="AD4" s="1043"/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>
        <f>I20</f>
        <v>14</v>
      </c>
      <c r="H5" s="760" t="s">
        <v>50</v>
      </c>
      <c r="I5" s="761">
        <f>P20</f>
        <v>0</v>
      </c>
      <c r="J5" s="759" t="str">
        <f>I34</f>
        <v/>
      </c>
      <c r="K5" s="760" t="s">
        <v>50</v>
      </c>
      <c r="L5" s="761" t="str">
        <f>P34</f>
        <v/>
      </c>
      <c r="M5" s="759" t="str">
        <f>I38</f>
        <v/>
      </c>
      <c r="N5" s="760" t="s">
        <v>50</v>
      </c>
      <c r="O5" s="761" t="str">
        <f>P38</f>
        <v/>
      </c>
      <c r="P5" s="759">
        <f>I24</f>
        <v>4</v>
      </c>
      <c r="Q5" s="760" t="s">
        <v>50</v>
      </c>
      <c r="R5" s="761">
        <f>P24</f>
        <v>0</v>
      </c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勝沼SSS</v>
      </c>
      <c r="C6" s="1001"/>
      <c r="D6" s="1021" t="str">
        <f>IF(D7="","",IF(D7=F7,"△",IF(D7&gt;F7,"○","●")))</f>
        <v>●</v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>●</v>
      </c>
      <c r="N6" s="1022"/>
      <c r="O6" s="1023"/>
      <c r="P6" s="1021" t="str">
        <f>IF(P7="","",IF(P7=R7,"△",IF(P7&gt;R7,"○","●")))</f>
        <v/>
      </c>
      <c r="Q6" s="1022"/>
      <c r="R6" s="1023"/>
      <c r="S6" s="975"/>
      <c r="T6" s="976"/>
      <c r="U6" s="977"/>
      <c r="V6" s="974"/>
      <c r="W6" s="974"/>
      <c r="X6" s="974"/>
      <c r="Y6" s="1042"/>
      <c r="Z6" s="974"/>
      <c r="AA6" s="1042"/>
      <c r="AB6" s="974"/>
      <c r="AC6" s="1045"/>
      <c r="AD6" s="1043"/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>
        <f>IF(G4="","",I5)</f>
        <v>0</v>
      </c>
      <c r="E7" s="760" t="s">
        <v>50</v>
      </c>
      <c r="F7" s="762">
        <f>IF(G4="","",G5)</f>
        <v>14</v>
      </c>
      <c r="G7" s="1027"/>
      <c r="H7" s="1028"/>
      <c r="I7" s="1029"/>
      <c r="J7" s="759" t="str">
        <f>I40</f>
        <v/>
      </c>
      <c r="K7" s="760" t="s">
        <v>50</v>
      </c>
      <c r="L7" s="761" t="str">
        <f>P40</f>
        <v/>
      </c>
      <c r="M7" s="759">
        <f>I26</f>
        <v>1</v>
      </c>
      <c r="N7" s="760" t="s">
        <v>50</v>
      </c>
      <c r="O7" s="761">
        <f>P26</f>
        <v>2</v>
      </c>
      <c r="P7" s="759" t="str">
        <f>I36</f>
        <v/>
      </c>
      <c r="Q7" s="760" t="s">
        <v>50</v>
      </c>
      <c r="R7" s="761" t="str">
        <f>P36</f>
        <v/>
      </c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増穂SC</v>
      </c>
      <c r="C8" s="1001"/>
      <c r="D8" s="1021" t="str">
        <f>IF(D9="","",IF(D9=F9,"△",IF(D9&gt;F9,"○","●")))</f>
        <v/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>○</v>
      </c>
      <c r="N8" s="1022"/>
      <c r="O8" s="1023"/>
      <c r="P8" s="1021" t="str">
        <f>IF(P9="","",IF(P9=R9,"△",IF(P9&gt;R9,"○","●")))</f>
        <v>●</v>
      </c>
      <c r="Q8" s="1022"/>
      <c r="R8" s="1023"/>
      <c r="S8" s="975"/>
      <c r="T8" s="976"/>
      <c r="U8" s="977"/>
      <c r="V8" s="974"/>
      <c r="W8" s="974"/>
      <c r="X8" s="974"/>
      <c r="Y8" s="1042"/>
      <c r="Z8" s="974"/>
      <c r="AA8" s="1042"/>
      <c r="AB8" s="974"/>
      <c r="AC8" s="1045"/>
      <c r="AD8" s="1043"/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 t="str">
        <f>IF(J4="","",L5)</f>
        <v/>
      </c>
      <c r="E9" s="760" t="s">
        <v>50</v>
      </c>
      <c r="F9" s="762" t="str">
        <f>IF(J4="","",J5)</f>
        <v/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>
        <f>I22</f>
        <v>3</v>
      </c>
      <c r="N9" s="760" t="s">
        <v>50</v>
      </c>
      <c r="O9" s="761">
        <f>P22</f>
        <v>0</v>
      </c>
      <c r="P9" s="759">
        <f>I18</f>
        <v>0</v>
      </c>
      <c r="Q9" s="760" t="s">
        <v>50</v>
      </c>
      <c r="R9" s="761">
        <f>P18</f>
        <v>1</v>
      </c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若草バイキング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>○</v>
      </c>
      <c r="H10" s="1022"/>
      <c r="I10" s="1023"/>
      <c r="J10" s="1021" t="str">
        <f>IF(AND(J11="",J11=L11),"",IF(J11&gt;L11,"○",IF(J11&lt;L11,"●",IF(AND(J11&gt;=0,J11=L11),"△"))))</f>
        <v>●</v>
      </c>
      <c r="K10" s="1022"/>
      <c r="L10" s="1023"/>
      <c r="M10" s="1024"/>
      <c r="N10" s="1025"/>
      <c r="O10" s="1026"/>
      <c r="P10" s="1021" t="str">
        <f>IF(AND(P11="",P11=R11),"",IF(P11&gt;R11,"○",IF(P11&lt;R11,"●",IF(AND(P11&gt;=0,P11=R11),"△"))))</f>
        <v/>
      </c>
      <c r="Q10" s="1022"/>
      <c r="R10" s="1023"/>
      <c r="S10" s="975"/>
      <c r="T10" s="976"/>
      <c r="U10" s="977"/>
      <c r="V10" s="974"/>
      <c r="W10" s="974"/>
      <c r="X10" s="974"/>
      <c r="Y10" s="1042"/>
      <c r="Z10" s="974"/>
      <c r="AA10" s="1042"/>
      <c r="AB10" s="974"/>
      <c r="AC10" s="1045"/>
      <c r="AD10" s="1043"/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>
        <f>IF(M6="","",O7)</f>
        <v>2</v>
      </c>
      <c r="H11" s="760" t="s">
        <v>50</v>
      </c>
      <c r="I11" s="762">
        <f>IF(M6="","",M7)</f>
        <v>1</v>
      </c>
      <c r="J11" s="763">
        <f>IF(M8="","",O9)</f>
        <v>0</v>
      </c>
      <c r="K11" s="760" t="s">
        <v>50</v>
      </c>
      <c r="L11" s="762">
        <f>IF(M8="","",M9)</f>
        <v>3</v>
      </c>
      <c r="M11" s="1027"/>
      <c r="N11" s="1028"/>
      <c r="O11" s="1029"/>
      <c r="P11" s="759" t="str">
        <f>I32</f>
        <v/>
      </c>
      <c r="Q11" s="760" t="s">
        <v>50</v>
      </c>
      <c r="R11" s="761" t="str">
        <f>P32</f>
        <v/>
      </c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 t="str">
        <f ca="1">OFFSET('R抽選用 (60)'!$B$2,$AG$2+A12,$AG$1)</f>
        <v>エルフシュリット一宮</v>
      </c>
      <c r="C12" s="1001"/>
      <c r="D12" s="1021" t="str">
        <f>IF(AND(D13="",D13=F13),"",IF(D13&gt;F13,"○",IF(D13&lt;F13,"●",IF(AND(D13&gt;=0,D13=F13),"△"))))</f>
        <v>●</v>
      </c>
      <c r="E12" s="1022"/>
      <c r="F12" s="1023"/>
      <c r="G12" s="1021" t="str">
        <f>IF(AND(G13="",G13=I13),"",IF(G13&gt;I13,"○",IF(G13&lt;I13,"●",IF(AND(G13&gt;=0,G13=I13),"△"))))</f>
        <v/>
      </c>
      <c r="H12" s="1022"/>
      <c r="I12" s="1023"/>
      <c r="J12" s="1021" t="str">
        <f>IF(AND(J13="",J13=L13),"",IF(J13&gt;L13,"○",IF(J13&lt;L13,"●",IF(AND(J13&gt;=0,J13=L13),"△"))))</f>
        <v>○</v>
      </c>
      <c r="K12" s="1022"/>
      <c r="L12" s="1023"/>
      <c r="M12" s="1021" t="str">
        <f>IF(AND(M13="",M13=O13),"",IF(M13&gt;O13,"○",IF(M13&lt;O13,"●",IF(AND(M13&gt;=0,M13=O13),"△"))))</f>
        <v/>
      </c>
      <c r="N12" s="1022"/>
      <c r="O12" s="1023"/>
      <c r="P12" s="1024"/>
      <c r="Q12" s="1025"/>
      <c r="R12" s="1026"/>
      <c r="S12" s="975"/>
      <c r="T12" s="976"/>
      <c r="U12" s="977"/>
      <c r="V12" s="974"/>
      <c r="W12" s="974"/>
      <c r="X12" s="974"/>
      <c r="Y12" s="1042"/>
      <c r="Z12" s="974"/>
      <c r="AA12" s="1042"/>
      <c r="AB12" s="974"/>
      <c r="AC12" s="1045"/>
      <c r="AD12" s="1043"/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>
        <f>IF(P4="","",R5)</f>
        <v>0</v>
      </c>
      <c r="E13" s="760" t="s">
        <v>50</v>
      </c>
      <c r="F13" s="762">
        <f>IF(P4="","",P5)</f>
        <v>4</v>
      </c>
      <c r="G13" s="763" t="str">
        <f>IF(P6="","",R7)</f>
        <v/>
      </c>
      <c r="H13" s="760" t="s">
        <v>50</v>
      </c>
      <c r="I13" s="762" t="str">
        <f>IF(P6="","",P7)</f>
        <v/>
      </c>
      <c r="J13" s="763">
        <f>IF(P8="","",R9)</f>
        <v>1</v>
      </c>
      <c r="K13" s="760" t="s">
        <v>50</v>
      </c>
      <c r="L13" s="762">
        <f>IF(P8="","",P9)</f>
        <v>0</v>
      </c>
      <c r="M13" s="763" t="str">
        <f>IF(P10="","",R11)</f>
        <v/>
      </c>
      <c r="N13" s="760" t="s">
        <v>50</v>
      </c>
      <c r="O13" s="762" t="str">
        <f>IF(P10="","",P11)</f>
        <v/>
      </c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F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tr">
        <f ca="1">OFFSET('R抽選用 (60)'!$A$5,AG2-4,AG1)</f>
        <v>若草南小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B8</f>
        <v>増穂SC</v>
      </c>
      <c r="E18" s="988"/>
      <c r="F18" s="988"/>
      <c r="G18" s="988"/>
      <c r="H18" s="988"/>
      <c r="I18" s="989">
        <f>IF(L18:L19="","",(L18+L19))</f>
        <v>0</v>
      </c>
      <c r="J18" s="990"/>
      <c r="K18" s="993" t="s">
        <v>51</v>
      </c>
      <c r="L18" s="742">
        <v>0</v>
      </c>
      <c r="M18" s="740" t="s">
        <v>50</v>
      </c>
      <c r="N18" s="742">
        <v>1</v>
      </c>
      <c r="O18" s="995" t="s">
        <v>52</v>
      </c>
      <c r="P18" s="990">
        <f>IF(N18:N19="","",(N18+N19))</f>
        <v>1</v>
      </c>
      <c r="Q18" s="997"/>
      <c r="R18" s="988" t="str">
        <f ca="1">B12</f>
        <v>エルフシュリット一宮</v>
      </c>
      <c r="S18" s="988"/>
      <c r="T18" s="988"/>
      <c r="U18" s="988"/>
      <c r="V18" s="988"/>
      <c r="W18" s="974" t="str">
        <f ca="1">B6</f>
        <v>勝沼SSS</v>
      </c>
      <c r="X18" s="974"/>
      <c r="Y18" s="1013"/>
      <c r="Z18" s="1013"/>
      <c r="AA18" s="1013"/>
      <c r="AB18" s="974" t="str">
        <f ca="1">B10</f>
        <v>若草バイキング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994"/>
      <c r="L19" s="743">
        <v>0</v>
      </c>
      <c r="M19" s="741" t="s">
        <v>50</v>
      </c>
      <c r="N19" s="743">
        <v>0</v>
      </c>
      <c r="O19" s="996"/>
      <c r="P19" s="992"/>
      <c r="Q19" s="998"/>
      <c r="R19" s="988"/>
      <c r="S19" s="988"/>
      <c r="T19" s="988"/>
      <c r="U19" s="988"/>
      <c r="V19" s="988"/>
      <c r="W19" s="974"/>
      <c r="X19" s="974"/>
      <c r="Y19" s="1013"/>
      <c r="Z19" s="1013"/>
      <c r="AA19" s="1013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B4</f>
        <v>フォルトゥナU-12④</v>
      </c>
      <c r="E20" s="988"/>
      <c r="F20" s="988"/>
      <c r="G20" s="988"/>
      <c r="H20" s="988"/>
      <c r="I20" s="989">
        <f>IF(L20:L21="","",(L20+L21))</f>
        <v>14</v>
      </c>
      <c r="J20" s="990"/>
      <c r="K20" s="993" t="s">
        <v>51</v>
      </c>
      <c r="L20" s="742">
        <v>10</v>
      </c>
      <c r="M20" s="740" t="s">
        <v>50</v>
      </c>
      <c r="N20" s="742">
        <v>0</v>
      </c>
      <c r="O20" s="995" t="s">
        <v>52</v>
      </c>
      <c r="P20" s="990">
        <f>IF(N20:N21="","",(N20+N21))</f>
        <v>0</v>
      </c>
      <c r="Q20" s="997"/>
      <c r="R20" s="988" t="str">
        <f ca="1">B6</f>
        <v>勝沼SSS</v>
      </c>
      <c r="S20" s="988"/>
      <c r="T20" s="988"/>
      <c r="U20" s="988"/>
      <c r="V20" s="988"/>
      <c r="W20" s="974" t="str">
        <f ca="1">B8</f>
        <v>増穂SC</v>
      </c>
      <c r="X20" s="974"/>
      <c r="Y20" s="1013"/>
      <c r="Z20" s="1013"/>
      <c r="AA20" s="1013"/>
      <c r="AB20" s="974" t="str">
        <f ca="1">B12</f>
        <v>エルフシュリット一宮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>
        <v>4</v>
      </c>
      <c r="M21" s="741" t="s">
        <v>50</v>
      </c>
      <c r="N21" s="743">
        <v>0</v>
      </c>
      <c r="O21" s="996"/>
      <c r="P21" s="992"/>
      <c r="Q21" s="998"/>
      <c r="R21" s="988"/>
      <c r="S21" s="988"/>
      <c r="T21" s="988"/>
      <c r="U21" s="988"/>
      <c r="V21" s="988"/>
      <c r="W21" s="974"/>
      <c r="X21" s="974"/>
      <c r="Y21" s="1013"/>
      <c r="Z21" s="1013"/>
      <c r="AA21" s="1013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0.50694444444444442</v>
      </c>
      <c r="C22" s="984"/>
      <c r="D22" s="1007" t="str">
        <f ca="1">B8</f>
        <v>増穂SC</v>
      </c>
      <c r="E22" s="1008"/>
      <c r="F22" s="1008"/>
      <c r="G22" s="1008"/>
      <c r="H22" s="1009"/>
      <c r="I22" s="989">
        <f>IF(L22:L23="","",(L22+L23))</f>
        <v>3</v>
      </c>
      <c r="J22" s="990"/>
      <c r="K22" s="1005" t="s">
        <v>51</v>
      </c>
      <c r="L22" s="740">
        <v>1</v>
      </c>
      <c r="M22" s="740" t="s">
        <v>50</v>
      </c>
      <c r="N22" s="740">
        <v>0</v>
      </c>
      <c r="O22" s="1005" t="s">
        <v>52</v>
      </c>
      <c r="P22" s="990">
        <f>IF(N22:N23="","",(N22+N23))</f>
        <v>0</v>
      </c>
      <c r="Q22" s="997"/>
      <c r="R22" s="999" t="str">
        <f ca="1">B10</f>
        <v>若草バイキング</v>
      </c>
      <c r="S22" s="1000"/>
      <c r="T22" s="1000"/>
      <c r="U22" s="1000"/>
      <c r="V22" s="1001"/>
      <c r="W22" s="974" t="str">
        <f ca="1">B4</f>
        <v>フォルトゥナU-12④</v>
      </c>
      <c r="X22" s="974"/>
      <c r="Y22" s="1013"/>
      <c r="Z22" s="1013"/>
      <c r="AA22" s="1013"/>
      <c r="AB22" s="974" t="str">
        <f ca="1">B6</f>
        <v>勝沼SSS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10"/>
      <c r="E23" s="1011"/>
      <c r="F23" s="1011"/>
      <c r="G23" s="1011"/>
      <c r="H23" s="1012"/>
      <c r="I23" s="991"/>
      <c r="J23" s="992"/>
      <c r="K23" s="1006"/>
      <c r="L23" s="741">
        <v>2</v>
      </c>
      <c r="M23" s="741" t="s">
        <v>50</v>
      </c>
      <c r="N23" s="741">
        <v>0</v>
      </c>
      <c r="O23" s="1006"/>
      <c r="P23" s="992"/>
      <c r="Q23" s="998"/>
      <c r="R23" s="1002"/>
      <c r="S23" s="1003"/>
      <c r="T23" s="1003"/>
      <c r="U23" s="1003"/>
      <c r="V23" s="1004"/>
      <c r="W23" s="974"/>
      <c r="X23" s="974"/>
      <c r="Y23" s="1013"/>
      <c r="Z23" s="1013"/>
      <c r="AA23" s="1013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0.54166666666666663</v>
      </c>
      <c r="C24" s="984"/>
      <c r="D24" s="999" t="str">
        <f ca="1">B4</f>
        <v>フォルトゥナU-12④</v>
      </c>
      <c r="E24" s="1000"/>
      <c r="F24" s="1000"/>
      <c r="G24" s="1000"/>
      <c r="H24" s="1001"/>
      <c r="I24" s="989">
        <f>IF(L24:L25="","",(L24+L25))</f>
        <v>4</v>
      </c>
      <c r="J24" s="990"/>
      <c r="K24" s="1005" t="s">
        <v>51</v>
      </c>
      <c r="L24" s="740">
        <v>0</v>
      </c>
      <c r="M24" s="740" t="s">
        <v>50</v>
      </c>
      <c r="N24" s="740">
        <v>0</v>
      </c>
      <c r="O24" s="1005" t="s">
        <v>52</v>
      </c>
      <c r="P24" s="990">
        <f>IF(N24:N25="","",(N24+N25))</f>
        <v>0</v>
      </c>
      <c r="Q24" s="997"/>
      <c r="R24" s="999" t="str">
        <f ca="1">B12</f>
        <v>エルフシュリット一宮</v>
      </c>
      <c r="S24" s="1000"/>
      <c r="T24" s="1000"/>
      <c r="U24" s="1000"/>
      <c r="V24" s="1001"/>
      <c r="W24" s="975" t="str">
        <f ca="1">B10</f>
        <v>若草バイキング</v>
      </c>
      <c r="X24" s="976"/>
      <c r="Y24" s="976"/>
      <c r="Z24" s="976"/>
      <c r="AA24" s="977"/>
      <c r="AB24" s="974" t="str">
        <f t="shared" ref="AB24" ca="1" si="0">B8</f>
        <v>増穂SC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>
        <v>4</v>
      </c>
      <c r="M25" s="741" t="s">
        <v>50</v>
      </c>
      <c r="N25" s="741">
        <v>0</v>
      </c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0.57638888888888895</v>
      </c>
      <c r="C26" s="984"/>
      <c r="D26" s="987" t="str">
        <f ca="1">B6</f>
        <v>勝沼SSS</v>
      </c>
      <c r="E26" s="987"/>
      <c r="F26" s="987"/>
      <c r="G26" s="987"/>
      <c r="H26" s="987"/>
      <c r="I26" s="989">
        <f>IF(L26:L27="","",(L26+L27))</f>
        <v>1</v>
      </c>
      <c r="J26" s="990"/>
      <c r="K26" s="993" t="s">
        <v>51</v>
      </c>
      <c r="L26" s="742">
        <v>1</v>
      </c>
      <c r="M26" s="740" t="s">
        <v>50</v>
      </c>
      <c r="N26" s="742">
        <v>2</v>
      </c>
      <c r="O26" s="995" t="s">
        <v>52</v>
      </c>
      <c r="P26" s="990">
        <f>IF(N26:N27="","",(N26+N27))</f>
        <v>2</v>
      </c>
      <c r="Q26" s="997"/>
      <c r="R26" s="987" t="str">
        <f ca="1">B10</f>
        <v>若草バイキング</v>
      </c>
      <c r="S26" s="987"/>
      <c r="T26" s="987"/>
      <c r="U26" s="987"/>
      <c r="V26" s="987"/>
      <c r="W26" s="975" t="str">
        <f ca="1">R24</f>
        <v>エルフシュリット一宮</v>
      </c>
      <c r="X26" s="976"/>
      <c r="Y26" s="976"/>
      <c r="Z26" s="976"/>
      <c r="AA26" s="977"/>
      <c r="AB26" s="974" t="str">
        <f t="shared" ref="AB26" ca="1" si="1">B4</f>
        <v>フォルトゥナU-12④</v>
      </c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>
        <v>0</v>
      </c>
      <c r="M27" s="741" t="s">
        <v>50</v>
      </c>
      <c r="N27" s="743">
        <v>0</v>
      </c>
      <c r="O27" s="996"/>
      <c r="P27" s="992"/>
      <c r="Q27" s="998"/>
      <c r="R27" s="988"/>
      <c r="S27" s="988"/>
      <c r="T27" s="988"/>
      <c r="U27" s="988"/>
      <c r="V27" s="988"/>
      <c r="W27" s="978"/>
      <c r="X27" s="979"/>
      <c r="Y27" s="979"/>
      <c r="Z27" s="979"/>
      <c r="AA27" s="980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F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tr">
        <f ca="1">OFFSET('R抽選用 (60)'!$A$5,AG2-3,AG1)</f>
        <v>富士川いきいき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983">
        <v>0.41666666666666669</v>
      </c>
      <c r="C32" s="984"/>
      <c r="D32" s="988" t="str">
        <f ca="1">B10</f>
        <v>若草バイキング</v>
      </c>
      <c r="E32" s="988"/>
      <c r="F32" s="988"/>
      <c r="G32" s="988"/>
      <c r="H32" s="988"/>
      <c r="I32" s="989" t="str">
        <f>IF(L32:L33="","",(L32+L33))</f>
        <v/>
      </c>
      <c r="J32" s="990"/>
      <c r="K32" s="993" t="s">
        <v>51</v>
      </c>
      <c r="L32" s="742"/>
      <c r="M32" s="740" t="s">
        <v>50</v>
      </c>
      <c r="N32" s="742"/>
      <c r="O32" s="995" t="s">
        <v>52</v>
      </c>
      <c r="P32" s="990" t="str">
        <f>IF(N32:N33="","",(N32+N33))</f>
        <v/>
      </c>
      <c r="Q32" s="997"/>
      <c r="R32" s="988" t="str">
        <f ca="1">B12</f>
        <v>エルフシュリット一宮</v>
      </c>
      <c r="S32" s="988"/>
      <c r="T32" s="988"/>
      <c r="U32" s="988"/>
      <c r="V32" s="988"/>
      <c r="W32" s="975" t="str">
        <f ca="1">B6</f>
        <v>勝沼SSS</v>
      </c>
      <c r="X32" s="976"/>
      <c r="Y32" s="976"/>
      <c r="Z32" s="976"/>
      <c r="AA32" s="977"/>
      <c r="AB32" s="974" t="str">
        <f ca="1">B8</f>
        <v>増穂SC</v>
      </c>
      <c r="AC32" s="974"/>
      <c r="AD32" s="974"/>
      <c r="AE32" s="738"/>
    </row>
    <row r="33" spans="1:31" ht="17.100000000000001" customHeight="1" x14ac:dyDescent="0.25">
      <c r="A33" s="1056"/>
      <c r="B33" s="985"/>
      <c r="C33" s="986"/>
      <c r="D33" s="988"/>
      <c r="E33" s="988"/>
      <c r="F33" s="988"/>
      <c r="G33" s="988"/>
      <c r="H33" s="988"/>
      <c r="I33" s="991"/>
      <c r="J33" s="992"/>
      <c r="K33" s="994"/>
      <c r="L33" s="743"/>
      <c r="M33" s="741" t="s">
        <v>50</v>
      </c>
      <c r="N33" s="743"/>
      <c r="O33" s="996"/>
      <c r="P33" s="992"/>
      <c r="Q33" s="998"/>
      <c r="R33" s="988"/>
      <c r="S33" s="988"/>
      <c r="T33" s="988"/>
      <c r="U33" s="988"/>
      <c r="V33" s="988"/>
      <c r="W33" s="978"/>
      <c r="X33" s="979"/>
      <c r="Y33" s="979"/>
      <c r="Z33" s="979"/>
      <c r="AA33" s="980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983">
        <v>0.4513888888888889</v>
      </c>
      <c r="C34" s="984"/>
      <c r="D34" s="988" t="str">
        <f ca="1">B4</f>
        <v>フォルトゥナU-12④</v>
      </c>
      <c r="E34" s="988"/>
      <c r="F34" s="988"/>
      <c r="G34" s="988"/>
      <c r="H34" s="988"/>
      <c r="I34" s="989" t="str">
        <f>IF(L34:L35="","",(L34+L35))</f>
        <v/>
      </c>
      <c r="J34" s="990"/>
      <c r="K34" s="993" t="s">
        <v>51</v>
      </c>
      <c r="L34" s="742"/>
      <c r="M34" s="740" t="s">
        <v>50</v>
      </c>
      <c r="N34" s="742"/>
      <c r="O34" s="995" t="s">
        <v>52</v>
      </c>
      <c r="P34" s="990" t="str">
        <f>IF(N34:N35="","",(N34+N35))</f>
        <v/>
      </c>
      <c r="Q34" s="997"/>
      <c r="R34" s="988" t="str">
        <f ca="1">B8</f>
        <v>増穂SC</v>
      </c>
      <c r="S34" s="988"/>
      <c r="T34" s="988"/>
      <c r="U34" s="988"/>
      <c r="V34" s="988"/>
      <c r="W34" s="974" t="str">
        <f ca="1">B10</f>
        <v>若草バイキング</v>
      </c>
      <c r="X34" s="974"/>
      <c r="Y34" s="1013"/>
      <c r="Z34" s="1013"/>
      <c r="AA34" s="1013"/>
      <c r="AB34" s="974" t="str">
        <f ca="1">B12</f>
        <v>エルフシュリット一宮</v>
      </c>
      <c r="AC34" s="974"/>
      <c r="AD34" s="974"/>
      <c r="AE34" s="738"/>
    </row>
    <row r="35" spans="1:31" ht="17.100000000000001" customHeight="1" x14ac:dyDescent="0.25">
      <c r="A35" s="1056"/>
      <c r="B35" s="985"/>
      <c r="C35" s="986"/>
      <c r="D35" s="988"/>
      <c r="E35" s="988"/>
      <c r="F35" s="988"/>
      <c r="G35" s="988"/>
      <c r="H35" s="988"/>
      <c r="I35" s="991"/>
      <c r="J35" s="992"/>
      <c r="K35" s="994"/>
      <c r="L35" s="743"/>
      <c r="M35" s="741" t="s">
        <v>50</v>
      </c>
      <c r="N35" s="743"/>
      <c r="O35" s="996"/>
      <c r="P35" s="992"/>
      <c r="Q35" s="998"/>
      <c r="R35" s="988"/>
      <c r="S35" s="988"/>
      <c r="T35" s="988"/>
      <c r="U35" s="988"/>
      <c r="V35" s="988"/>
      <c r="W35" s="974"/>
      <c r="X35" s="974"/>
      <c r="Y35" s="1013"/>
      <c r="Z35" s="1013"/>
      <c r="AA35" s="1013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983">
        <v>0.4861111111111111</v>
      </c>
      <c r="C36" s="984"/>
      <c r="D36" s="999" t="str">
        <f ca="1">B6</f>
        <v>勝沼SSS</v>
      </c>
      <c r="E36" s="1000"/>
      <c r="F36" s="1000"/>
      <c r="G36" s="1000"/>
      <c r="H36" s="1001"/>
      <c r="I36" s="989" t="str">
        <f>IF(L36:L37="","",(L36+L37))</f>
        <v/>
      </c>
      <c r="J36" s="990"/>
      <c r="K36" s="1005" t="s">
        <v>51</v>
      </c>
      <c r="L36" s="740"/>
      <c r="M36" s="740" t="s">
        <v>50</v>
      </c>
      <c r="N36" s="740"/>
      <c r="O36" s="1005" t="s">
        <v>52</v>
      </c>
      <c r="P36" s="990" t="str">
        <f>IF(N36:N37="","",(N36+N37))</f>
        <v/>
      </c>
      <c r="Q36" s="997"/>
      <c r="R36" s="999" t="str">
        <f ca="1">B12</f>
        <v>エルフシュリット一宮</v>
      </c>
      <c r="S36" s="1000"/>
      <c r="T36" s="1000"/>
      <c r="U36" s="1000"/>
      <c r="V36" s="1001"/>
      <c r="W36" s="974" t="str">
        <f ca="1">B8</f>
        <v>増穂SC</v>
      </c>
      <c r="X36" s="974"/>
      <c r="Y36" s="1013"/>
      <c r="Z36" s="1013"/>
      <c r="AA36" s="1013"/>
      <c r="AB36" s="974" t="str">
        <f ca="1">B4</f>
        <v>フォルトゥナU-12④</v>
      </c>
      <c r="AC36" s="974"/>
      <c r="AD36" s="974"/>
    </row>
    <row r="37" spans="1:31" ht="17.100000000000001" customHeight="1" x14ac:dyDescent="0.25">
      <c r="A37" s="1056"/>
      <c r="B37" s="985"/>
      <c r="C37" s="986"/>
      <c r="D37" s="1002"/>
      <c r="E37" s="1003"/>
      <c r="F37" s="1003"/>
      <c r="G37" s="1003"/>
      <c r="H37" s="1004"/>
      <c r="I37" s="991"/>
      <c r="J37" s="992"/>
      <c r="K37" s="1006"/>
      <c r="L37" s="741"/>
      <c r="M37" s="741" t="s">
        <v>50</v>
      </c>
      <c r="N37" s="741"/>
      <c r="O37" s="1006"/>
      <c r="P37" s="992"/>
      <c r="Q37" s="998"/>
      <c r="R37" s="1002"/>
      <c r="S37" s="1003"/>
      <c r="T37" s="1003"/>
      <c r="U37" s="1003"/>
      <c r="V37" s="1004"/>
      <c r="W37" s="974"/>
      <c r="X37" s="974"/>
      <c r="Y37" s="1013"/>
      <c r="Z37" s="1013"/>
      <c r="AA37" s="1013"/>
      <c r="AB37" s="974"/>
      <c r="AC37" s="974"/>
      <c r="AD37" s="974"/>
    </row>
    <row r="38" spans="1:31" ht="17.100000000000001" customHeight="1" x14ac:dyDescent="0.25">
      <c r="A38" s="1056">
        <v>4</v>
      </c>
      <c r="B38" s="983">
        <v>0.52083333333333337</v>
      </c>
      <c r="C38" s="984"/>
      <c r="D38" s="999" t="str">
        <f ca="1">B4</f>
        <v>フォルトゥナU-12④</v>
      </c>
      <c r="E38" s="1000"/>
      <c r="F38" s="1000"/>
      <c r="G38" s="1000"/>
      <c r="H38" s="1001"/>
      <c r="I38" s="989" t="str">
        <f>IF(L38:L39="","",(L38+L39))</f>
        <v/>
      </c>
      <c r="J38" s="990"/>
      <c r="K38" s="1005" t="s">
        <v>51</v>
      </c>
      <c r="L38" s="744"/>
      <c r="M38" s="744" t="s">
        <v>50</v>
      </c>
      <c r="N38" s="744"/>
      <c r="O38" s="1005" t="s">
        <v>52</v>
      </c>
      <c r="P38" s="990" t="str">
        <f>IF(N38:N39="","",(N38+N39))</f>
        <v/>
      </c>
      <c r="Q38" s="997"/>
      <c r="R38" s="999" t="str">
        <f ca="1">B10</f>
        <v>若草バイキング</v>
      </c>
      <c r="S38" s="1000"/>
      <c r="T38" s="1000"/>
      <c r="U38" s="1000"/>
      <c r="V38" s="1001"/>
      <c r="W38" s="975" t="str">
        <f ca="1">B12</f>
        <v>エルフシュリット一宮</v>
      </c>
      <c r="X38" s="976"/>
      <c r="Y38" s="976"/>
      <c r="Z38" s="976"/>
      <c r="AA38" s="977"/>
      <c r="AB38" s="974" t="str">
        <f ca="1">B6</f>
        <v>勝沼SSS</v>
      </c>
      <c r="AC38" s="974"/>
      <c r="AD38" s="974"/>
      <c r="AE38" s="738"/>
    </row>
    <row r="39" spans="1:31" ht="17.100000000000001" customHeight="1" x14ac:dyDescent="0.25">
      <c r="A39" s="1056"/>
      <c r="B39" s="985"/>
      <c r="C39" s="986"/>
      <c r="D39" s="1002"/>
      <c r="E39" s="1003"/>
      <c r="F39" s="1003"/>
      <c r="G39" s="1003"/>
      <c r="H39" s="1004"/>
      <c r="I39" s="991"/>
      <c r="J39" s="992"/>
      <c r="K39" s="1006"/>
      <c r="L39" s="741"/>
      <c r="M39" s="741" t="s">
        <v>50</v>
      </c>
      <c r="N39" s="741"/>
      <c r="O39" s="1006"/>
      <c r="P39" s="992"/>
      <c r="Q39" s="998"/>
      <c r="R39" s="1002"/>
      <c r="S39" s="1003"/>
      <c r="T39" s="1003"/>
      <c r="U39" s="1003"/>
      <c r="V39" s="1004"/>
      <c r="W39" s="978"/>
      <c r="X39" s="979"/>
      <c r="Y39" s="979"/>
      <c r="Z39" s="979"/>
      <c r="AA39" s="980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983">
        <v>0.55555555555555558</v>
      </c>
      <c r="C40" s="984"/>
      <c r="D40" s="999" t="str">
        <f ca="1">B6</f>
        <v>勝沼SSS</v>
      </c>
      <c r="E40" s="1000"/>
      <c r="F40" s="1000"/>
      <c r="G40" s="1000"/>
      <c r="H40" s="1001"/>
      <c r="I40" s="989" t="str">
        <f>IF(L40:L41="","",(L40+L41))</f>
        <v/>
      </c>
      <c r="J40" s="990"/>
      <c r="K40" s="1005" t="s">
        <v>51</v>
      </c>
      <c r="L40" s="740"/>
      <c r="M40" s="740" t="s">
        <v>50</v>
      </c>
      <c r="N40" s="740"/>
      <c r="O40" s="1005" t="s">
        <v>52</v>
      </c>
      <c r="P40" s="990" t="str">
        <f>IF(N40:N41="","",(N40+N41))</f>
        <v/>
      </c>
      <c r="Q40" s="997"/>
      <c r="R40" s="999" t="str">
        <f ca="1">B8</f>
        <v>増穂SC</v>
      </c>
      <c r="S40" s="1000"/>
      <c r="T40" s="1000"/>
      <c r="U40" s="1000"/>
      <c r="V40" s="1001"/>
      <c r="W40" s="975" t="str">
        <f ca="1">B4</f>
        <v>フォルトゥナU-12④</v>
      </c>
      <c r="X40" s="976"/>
      <c r="Y40" s="976"/>
      <c r="Z40" s="976"/>
      <c r="AA40" s="977"/>
      <c r="AB40" s="974" t="str">
        <f t="shared" ref="AB40" ca="1" si="2">B10</f>
        <v>若草バイキング</v>
      </c>
      <c r="AC40" s="974"/>
      <c r="AD40" s="974"/>
      <c r="AE40" s="738"/>
    </row>
    <row r="41" spans="1:31" ht="17.100000000000001" customHeight="1" x14ac:dyDescent="0.25">
      <c r="A41" s="1056"/>
      <c r="B41" s="985"/>
      <c r="C41" s="986"/>
      <c r="D41" s="1002"/>
      <c r="E41" s="1003"/>
      <c r="F41" s="1003"/>
      <c r="G41" s="1003"/>
      <c r="H41" s="1004"/>
      <c r="I41" s="991"/>
      <c r="J41" s="992"/>
      <c r="K41" s="1006"/>
      <c r="L41" s="741"/>
      <c r="M41" s="741" t="s">
        <v>50</v>
      </c>
      <c r="N41" s="741"/>
      <c r="O41" s="1006"/>
      <c r="P41" s="992"/>
      <c r="Q41" s="998"/>
      <c r="R41" s="1002"/>
      <c r="S41" s="1003"/>
      <c r="T41" s="1003"/>
      <c r="U41" s="1003"/>
      <c r="V41" s="1004"/>
      <c r="W41" s="978"/>
      <c r="X41" s="979"/>
      <c r="Y41" s="979"/>
      <c r="Z41" s="979"/>
      <c r="AA41" s="980"/>
      <c r="AB41" s="974"/>
      <c r="AC41" s="974"/>
      <c r="AD41" s="974"/>
      <c r="AE41" s="738"/>
    </row>
    <row r="43" spans="1:31" x14ac:dyDescent="0.2">
      <c r="B43" s="745"/>
      <c r="C43" s="738"/>
      <c r="W43" s="738"/>
      <c r="X43" s="738"/>
      <c r="Y43" s="738"/>
      <c r="Z43" s="738"/>
      <c r="AA43" s="738"/>
      <c r="AB43" s="738"/>
      <c r="AC43" s="738"/>
    </row>
    <row r="44" spans="1:31" ht="13.9" x14ac:dyDescent="0.2">
      <c r="B44" s="745"/>
      <c r="C44" s="745"/>
      <c r="D44" s="748"/>
      <c r="E44" s="748"/>
      <c r="F44" s="748"/>
      <c r="G44" s="748"/>
      <c r="H44" s="748"/>
      <c r="K44" s="745"/>
      <c r="M44" s="747"/>
      <c r="O44" s="745"/>
      <c r="P44" s="746"/>
    </row>
    <row r="45" spans="1:31" ht="13.5" customHeight="1" x14ac:dyDescent="0.2">
      <c r="B45" s="745"/>
      <c r="C45" s="754"/>
      <c r="D45" s="756"/>
      <c r="E45" s="748"/>
      <c r="F45" s="748"/>
      <c r="G45" s="748"/>
      <c r="H45" s="748"/>
      <c r="I45" s="746"/>
      <c r="K45" s="745"/>
      <c r="M45" s="747"/>
      <c r="O45" s="745"/>
      <c r="P45" s="746"/>
    </row>
    <row r="46" spans="1:31" ht="13.9" x14ac:dyDescent="0.2">
      <c r="B46" s="745"/>
      <c r="C46" s="755"/>
      <c r="D46" s="757"/>
      <c r="E46" s="749"/>
      <c r="F46" s="749"/>
      <c r="G46" s="749"/>
      <c r="H46" s="749"/>
      <c r="I46" s="758"/>
      <c r="J46" s="750"/>
      <c r="K46" s="751"/>
      <c r="M46" s="747"/>
      <c r="O46" s="745"/>
      <c r="P46" s="752"/>
      <c r="Q46" s="753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</row>
    <row r="47" spans="1:31" ht="13.9" x14ac:dyDescent="0.2">
      <c r="B47" s="745"/>
      <c r="C47" s="738"/>
      <c r="D47" s="749"/>
      <c r="E47" s="749"/>
      <c r="F47" s="749"/>
      <c r="G47" s="749"/>
      <c r="H47" s="749"/>
      <c r="I47" s="750"/>
      <c r="J47" s="750"/>
      <c r="K47" s="751"/>
      <c r="M47" s="747"/>
      <c r="O47" s="745"/>
      <c r="P47" s="752"/>
      <c r="Q47" s="753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</row>
    <row r="48" spans="1:31" ht="13.9" x14ac:dyDescent="0.2">
      <c r="B48" s="745"/>
      <c r="C48" s="755"/>
      <c r="D48" s="757"/>
      <c r="E48" s="749"/>
      <c r="F48" s="749"/>
      <c r="G48" s="749"/>
      <c r="H48" s="749"/>
      <c r="I48" s="758"/>
      <c r="J48" s="750"/>
      <c r="K48" s="751"/>
      <c r="M48" s="747"/>
      <c r="O48" s="745"/>
      <c r="P48" s="752"/>
      <c r="Q48" s="753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</row>
    <row r="49" spans="2:29" ht="13.9" x14ac:dyDescent="0.2">
      <c r="B49" s="745"/>
      <c r="C49" s="738"/>
      <c r="D49" s="749"/>
      <c r="E49" s="749"/>
      <c r="F49" s="749"/>
      <c r="G49" s="749"/>
      <c r="H49" s="749"/>
      <c r="I49" s="750"/>
      <c r="J49" s="750"/>
      <c r="K49" s="751"/>
      <c r="M49" s="747"/>
      <c r="O49" s="745"/>
      <c r="P49" s="752"/>
      <c r="Q49" s="753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</row>
  </sheetData>
  <protectedRanges>
    <protectedRange password="C4D3" sqref="D4:R4 D6:R6 D8:R8 D10:R10 D12:R12" name="関数データ保護"/>
  </protectedRanges>
  <mergeCells count="201">
    <mergeCell ref="A8:A9"/>
    <mergeCell ref="B6:C7"/>
    <mergeCell ref="G6:I7"/>
    <mergeCell ref="D8:F8"/>
    <mergeCell ref="G8:I8"/>
    <mergeCell ref="AD2:AD3"/>
    <mergeCell ref="A4:A5"/>
    <mergeCell ref="B4:C5"/>
    <mergeCell ref="D4:F5"/>
    <mergeCell ref="S4:U5"/>
    <mergeCell ref="V4:X5"/>
    <mergeCell ref="Y4:Z5"/>
    <mergeCell ref="AA4:AB5"/>
    <mergeCell ref="AC4:AC5"/>
    <mergeCell ref="AD4:AD5"/>
    <mergeCell ref="S2:U3"/>
    <mergeCell ref="V2:X3"/>
    <mergeCell ref="Y2:Z3"/>
    <mergeCell ref="AA2:AB3"/>
    <mergeCell ref="AD6:AD7"/>
    <mergeCell ref="B8:C9"/>
    <mergeCell ref="J8:L9"/>
    <mergeCell ref="AE8:AE9"/>
    <mergeCell ref="Y12:Z13"/>
    <mergeCell ref="AA12:AB13"/>
    <mergeCell ref="AC12:AC13"/>
    <mergeCell ref="S6:U7"/>
    <mergeCell ref="AE6:AE7"/>
    <mergeCell ref="M8:O8"/>
    <mergeCell ref="P8:R8"/>
    <mergeCell ref="P10:R10"/>
    <mergeCell ref="AE10:AE11"/>
    <mergeCell ref="S12:U13"/>
    <mergeCell ref="V12:X13"/>
    <mergeCell ref="AD8:AD9"/>
    <mergeCell ref="AC8:AC9"/>
    <mergeCell ref="AC6:AC7"/>
    <mergeCell ref="A1:B1"/>
    <mergeCell ref="C1:E1"/>
    <mergeCell ref="B2:C3"/>
    <mergeCell ref="D2:F3"/>
    <mergeCell ref="P2:R3"/>
    <mergeCell ref="G2:I3"/>
    <mergeCell ref="A6:A7"/>
    <mergeCell ref="J2:L3"/>
    <mergeCell ref="M2:O3"/>
    <mergeCell ref="G4:I4"/>
    <mergeCell ref="J4:L4"/>
    <mergeCell ref="M4:O4"/>
    <mergeCell ref="P4:R4"/>
    <mergeCell ref="D6:F6"/>
    <mergeCell ref="J6:L6"/>
    <mergeCell ref="M6:O6"/>
    <mergeCell ref="P6:R6"/>
    <mergeCell ref="D16:E17"/>
    <mergeCell ref="F16:H17"/>
    <mergeCell ref="I16:K17"/>
    <mergeCell ref="L16:V17"/>
    <mergeCell ref="A12:A13"/>
    <mergeCell ref="AE4:AE5"/>
    <mergeCell ref="W18:AA19"/>
    <mergeCell ref="V6:X7"/>
    <mergeCell ref="Y6:Z7"/>
    <mergeCell ref="AA6:AB7"/>
    <mergeCell ref="M10:O11"/>
    <mergeCell ref="S10:U11"/>
    <mergeCell ref="V10:X11"/>
    <mergeCell ref="Y10:Z11"/>
    <mergeCell ref="AA8:AB9"/>
    <mergeCell ref="S8:U9"/>
    <mergeCell ref="V8:X9"/>
    <mergeCell ref="Y8:Z9"/>
    <mergeCell ref="AB18:AD19"/>
    <mergeCell ref="AA10:AB11"/>
    <mergeCell ref="AC10:AC11"/>
    <mergeCell ref="AD10:AD11"/>
    <mergeCell ref="AD12:AD13"/>
    <mergeCell ref="P12:R13"/>
    <mergeCell ref="B10:C11"/>
    <mergeCell ref="A10:A11"/>
    <mergeCell ref="AE12:AE13"/>
    <mergeCell ref="B12:C13"/>
    <mergeCell ref="D10:F10"/>
    <mergeCell ref="G10:I10"/>
    <mergeCell ref="J10:L10"/>
    <mergeCell ref="A18:A19"/>
    <mergeCell ref="B18:C19"/>
    <mergeCell ref="D18:H19"/>
    <mergeCell ref="I18:J19"/>
    <mergeCell ref="K18:K19"/>
    <mergeCell ref="O18:O19"/>
    <mergeCell ref="P18:Q19"/>
    <mergeCell ref="R18:V19"/>
    <mergeCell ref="B15:H15"/>
    <mergeCell ref="D12:F12"/>
    <mergeCell ref="G12:I12"/>
    <mergeCell ref="J12:L12"/>
    <mergeCell ref="M12:O12"/>
    <mergeCell ref="W16:AA17"/>
    <mergeCell ref="AB16:AD17"/>
    <mergeCell ref="A16:A17"/>
    <mergeCell ref="B16:C17"/>
    <mergeCell ref="AB22:AD23"/>
    <mergeCell ref="A20:A21"/>
    <mergeCell ref="B20:C21"/>
    <mergeCell ref="D20:H21"/>
    <mergeCell ref="I20:J21"/>
    <mergeCell ref="K20:K21"/>
    <mergeCell ref="O20:O21"/>
    <mergeCell ref="P20:Q21"/>
    <mergeCell ref="R20:V21"/>
    <mergeCell ref="W20:AA21"/>
    <mergeCell ref="AB20:AD21"/>
    <mergeCell ref="A22:A23"/>
    <mergeCell ref="B22:C23"/>
    <mergeCell ref="D22:H23"/>
    <mergeCell ref="I22:J23"/>
    <mergeCell ref="K22:K23"/>
    <mergeCell ref="O22:O23"/>
    <mergeCell ref="P22:Q23"/>
    <mergeCell ref="R22:V23"/>
    <mergeCell ref="W22:AA23"/>
    <mergeCell ref="AB26:AD27"/>
    <mergeCell ref="A24:A25"/>
    <mergeCell ref="B24:C25"/>
    <mergeCell ref="D24:H25"/>
    <mergeCell ref="I24:J25"/>
    <mergeCell ref="K24:K25"/>
    <mergeCell ref="O24:O25"/>
    <mergeCell ref="P24:Q25"/>
    <mergeCell ref="R24:V25"/>
    <mergeCell ref="W24:AA25"/>
    <mergeCell ref="AB24:AD25"/>
    <mergeCell ref="A26:A27"/>
    <mergeCell ref="B26:C27"/>
    <mergeCell ref="D26:H27"/>
    <mergeCell ref="I26:J27"/>
    <mergeCell ref="K26:K27"/>
    <mergeCell ref="O26:O27"/>
    <mergeCell ref="P26:Q27"/>
    <mergeCell ref="R26:V27"/>
    <mergeCell ref="W26:AA27"/>
    <mergeCell ref="A40:A41"/>
    <mergeCell ref="B40:C41"/>
    <mergeCell ref="D40:H41"/>
    <mergeCell ref="I40:J41"/>
    <mergeCell ref="K40:K41"/>
    <mergeCell ref="O40:O41"/>
    <mergeCell ref="A34:A35"/>
    <mergeCell ref="B34:C35"/>
    <mergeCell ref="D34:H35"/>
    <mergeCell ref="I34:J35"/>
    <mergeCell ref="K34:K35"/>
    <mergeCell ref="O34:O35"/>
    <mergeCell ref="A36:A37"/>
    <mergeCell ref="B36:C37"/>
    <mergeCell ref="A38:A39"/>
    <mergeCell ref="B38:C39"/>
    <mergeCell ref="D38:H39"/>
    <mergeCell ref="I38:J39"/>
    <mergeCell ref="K38:K39"/>
    <mergeCell ref="O38:O39"/>
    <mergeCell ref="AB32:AD33"/>
    <mergeCell ref="O32:O33"/>
    <mergeCell ref="P32:Q33"/>
    <mergeCell ref="A30:A31"/>
    <mergeCell ref="B30:C31"/>
    <mergeCell ref="D30:E31"/>
    <mergeCell ref="F30:H31"/>
    <mergeCell ref="I30:K31"/>
    <mergeCell ref="L30:V31"/>
    <mergeCell ref="A32:A33"/>
    <mergeCell ref="B32:C33"/>
    <mergeCell ref="D32:H33"/>
    <mergeCell ref="I32:J33"/>
    <mergeCell ref="K32:K33"/>
    <mergeCell ref="R32:V33"/>
    <mergeCell ref="B28:H29"/>
    <mergeCell ref="AB40:AD41"/>
    <mergeCell ref="P38:Q39"/>
    <mergeCell ref="R38:V39"/>
    <mergeCell ref="W38:AA39"/>
    <mergeCell ref="AB38:AD39"/>
    <mergeCell ref="W36:AA37"/>
    <mergeCell ref="P40:Q41"/>
    <mergeCell ref="R40:V41"/>
    <mergeCell ref="W40:AA41"/>
    <mergeCell ref="P34:Q35"/>
    <mergeCell ref="R34:V35"/>
    <mergeCell ref="W34:AA35"/>
    <mergeCell ref="D36:H37"/>
    <mergeCell ref="I36:J37"/>
    <mergeCell ref="K36:K37"/>
    <mergeCell ref="O36:O37"/>
    <mergeCell ref="P36:Q37"/>
    <mergeCell ref="R36:V37"/>
    <mergeCell ref="AB36:AD37"/>
    <mergeCell ref="W30:AA31"/>
    <mergeCell ref="AB30:AD31"/>
    <mergeCell ref="AB34:AD35"/>
    <mergeCell ref="W32:AA33"/>
  </mergeCells>
  <phoneticPr fontId="3"/>
  <conditionalFormatting sqref="V4:AD13">
    <cfRule type="expression" dxfId="10" priority="1">
      <formula>$I$26=""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2">
    <tabColor theme="5" tint="0.79998168889431442"/>
    <pageSetUpPr fitToPage="1"/>
  </sheetPr>
  <dimension ref="A1:AG49"/>
  <sheetViews>
    <sheetView showGridLines="0" workbookViewId="0">
      <selection activeCell="V4" sqref="V4:AD13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49" width="2.59765625" style="731" customWidth="1"/>
    <col min="50" max="62" width="2.3984375" style="731" customWidth="1"/>
    <col min="63" max="16384" width="9" style="731"/>
  </cols>
  <sheetData>
    <row r="1" spans="1:33" ht="34.5" customHeight="1" x14ac:dyDescent="0.2">
      <c r="A1" s="1030" t="str">
        <f>B2</f>
        <v>G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(60)'!$AF$61,MATCH('予選(B)'!A1,'R抽選用 (60)'!$Q$56:$Q$67,0),0)</f>
        <v>#N/A</v>
      </c>
      <c r="I1" s="728" t="e">
        <f ca="1">OFFSET('R抽選用 (60)'!$AF$61,MATCH('予選(B)'!A1,'R抽選用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0</v>
      </c>
      <c r="AG1" s="731">
        <f>IF(AF1&gt;AF2,AF1,AF2)</f>
        <v>1</v>
      </c>
    </row>
    <row r="2" spans="1:33" ht="17.100000000000001" customHeight="1" x14ac:dyDescent="0.2">
      <c r="A2" s="732"/>
      <c r="B2" s="1032" t="s">
        <v>212</v>
      </c>
      <c r="C2" s="1033"/>
      <c r="D2" s="975" t="str">
        <f ca="1">B4</f>
        <v>FantasistaFC③</v>
      </c>
      <c r="E2" s="976"/>
      <c r="F2" s="977"/>
      <c r="G2" s="975" t="str">
        <f ca="1">B6</f>
        <v>身延ユナイテッド</v>
      </c>
      <c r="H2" s="976"/>
      <c r="I2" s="977"/>
      <c r="J2" s="975" t="str">
        <f ca="1">B8</f>
        <v>ヴァリエ都留</v>
      </c>
      <c r="K2" s="976"/>
      <c r="L2" s="977"/>
      <c r="M2" s="975" t="str">
        <f ca="1">B10</f>
        <v>甲府相川JFC</v>
      </c>
      <c r="N2" s="976"/>
      <c r="O2" s="977"/>
      <c r="P2" s="975" t="str">
        <f ca="1">B12</f>
        <v>アバンソFC</v>
      </c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1</v>
      </c>
      <c r="AG2" s="731">
        <f>IF(AF1&gt;AF2,5,15)</f>
        <v>15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FantasistaFC③</v>
      </c>
      <c r="C4" s="1001"/>
      <c r="D4" s="1050"/>
      <c r="E4" s="1051"/>
      <c r="F4" s="1052"/>
      <c r="G4" s="1053" t="str">
        <f>IF(G5="","",IF(G5=I5,"△",IF(G5&gt;I5,"○","●")))</f>
        <v>○</v>
      </c>
      <c r="H4" s="1054"/>
      <c r="I4" s="1055"/>
      <c r="J4" s="1053" t="str">
        <f>IF(J5="","",IF(J5=L5,"△",IF(J5&gt;L5,"○","●")))</f>
        <v/>
      </c>
      <c r="K4" s="1054"/>
      <c r="L4" s="1055"/>
      <c r="M4" s="1053" t="str">
        <f>IF(M5="","",IF(M5=O5,"△",IF(M5&gt;O5,"○","●")))</f>
        <v/>
      </c>
      <c r="N4" s="1054"/>
      <c r="O4" s="1055"/>
      <c r="P4" s="1053" t="str">
        <f>IF(P5="","",IF(P5=R5,"△",IF(P5&gt;R5,"○","●")))</f>
        <v>○</v>
      </c>
      <c r="Q4" s="1054"/>
      <c r="R4" s="1055"/>
      <c r="S4" s="975"/>
      <c r="T4" s="976"/>
      <c r="U4" s="977"/>
      <c r="V4" s="974"/>
      <c r="W4" s="974"/>
      <c r="X4" s="974"/>
      <c r="Y4" s="1042"/>
      <c r="Z4" s="974"/>
      <c r="AA4" s="1042"/>
      <c r="AB4" s="974"/>
      <c r="AC4" s="1045"/>
      <c r="AD4" s="1043"/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>
        <f>I20</f>
        <v>2</v>
      </c>
      <c r="H5" s="760" t="s">
        <v>50</v>
      </c>
      <c r="I5" s="761">
        <f>P20</f>
        <v>1</v>
      </c>
      <c r="J5" s="759" t="str">
        <f>I34</f>
        <v/>
      </c>
      <c r="K5" s="760" t="s">
        <v>50</v>
      </c>
      <c r="L5" s="761" t="str">
        <f>P34</f>
        <v/>
      </c>
      <c r="M5" s="759" t="str">
        <f>I38</f>
        <v/>
      </c>
      <c r="N5" s="760" t="s">
        <v>50</v>
      </c>
      <c r="O5" s="761" t="str">
        <f>P38</f>
        <v/>
      </c>
      <c r="P5" s="759">
        <f>I24</f>
        <v>9</v>
      </c>
      <c r="Q5" s="760" t="s">
        <v>50</v>
      </c>
      <c r="R5" s="761">
        <f>P24</f>
        <v>0</v>
      </c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身延ユナイテッド</v>
      </c>
      <c r="C6" s="1001"/>
      <c r="D6" s="1021" t="str">
        <f>IF(D7="","",IF(D7=F7,"△",IF(D7&gt;F7,"○","●")))</f>
        <v>●</v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>○</v>
      </c>
      <c r="N6" s="1022"/>
      <c r="O6" s="1023"/>
      <c r="P6" s="1021" t="str">
        <f>IF(P7="","",IF(P7=R7,"△",IF(P7&gt;R7,"○","●")))</f>
        <v/>
      </c>
      <c r="Q6" s="1022"/>
      <c r="R6" s="1023"/>
      <c r="S6" s="975"/>
      <c r="T6" s="976"/>
      <c r="U6" s="977"/>
      <c r="V6" s="974"/>
      <c r="W6" s="974"/>
      <c r="X6" s="974"/>
      <c r="Y6" s="1042"/>
      <c r="Z6" s="974"/>
      <c r="AA6" s="1042"/>
      <c r="AB6" s="974"/>
      <c r="AC6" s="1045"/>
      <c r="AD6" s="1043"/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>
        <f>IF(G4="","",I5)</f>
        <v>1</v>
      </c>
      <c r="E7" s="760" t="s">
        <v>50</v>
      </c>
      <c r="F7" s="762">
        <f>IF(G4="","",G5)</f>
        <v>2</v>
      </c>
      <c r="G7" s="1027"/>
      <c r="H7" s="1028"/>
      <c r="I7" s="1029"/>
      <c r="J7" s="759" t="str">
        <f>I40</f>
        <v/>
      </c>
      <c r="K7" s="760" t="s">
        <v>50</v>
      </c>
      <c r="L7" s="761" t="str">
        <f>P40</f>
        <v/>
      </c>
      <c r="M7" s="759">
        <f>I26</f>
        <v>5</v>
      </c>
      <c r="N7" s="760" t="s">
        <v>50</v>
      </c>
      <c r="O7" s="761">
        <f>P26</f>
        <v>1</v>
      </c>
      <c r="P7" s="759" t="str">
        <f>I36</f>
        <v/>
      </c>
      <c r="Q7" s="760" t="s">
        <v>50</v>
      </c>
      <c r="R7" s="761" t="str">
        <f>P36</f>
        <v/>
      </c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ヴァリエ都留</v>
      </c>
      <c r="C8" s="1001"/>
      <c r="D8" s="1021" t="str">
        <f>IF(D9="","",IF(D9=F9,"△",IF(D9&gt;F9,"○","●")))</f>
        <v/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>△</v>
      </c>
      <c r="N8" s="1022"/>
      <c r="O8" s="1023"/>
      <c r="P8" s="1021" t="str">
        <f>IF(P9="","",IF(P9=R9,"△",IF(P9&gt;R9,"○","●")))</f>
        <v>●</v>
      </c>
      <c r="Q8" s="1022"/>
      <c r="R8" s="1023"/>
      <c r="S8" s="975"/>
      <c r="T8" s="976"/>
      <c r="U8" s="977"/>
      <c r="V8" s="974"/>
      <c r="W8" s="974"/>
      <c r="X8" s="974"/>
      <c r="Y8" s="1042"/>
      <c r="Z8" s="974"/>
      <c r="AA8" s="1042"/>
      <c r="AB8" s="974"/>
      <c r="AC8" s="1045"/>
      <c r="AD8" s="1043"/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 t="str">
        <f>IF(J4="","",L5)</f>
        <v/>
      </c>
      <c r="E9" s="760" t="s">
        <v>50</v>
      </c>
      <c r="F9" s="762" t="str">
        <f>IF(J4="","",J5)</f>
        <v/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>
        <f>I22</f>
        <v>2</v>
      </c>
      <c r="N9" s="760" t="s">
        <v>50</v>
      </c>
      <c r="O9" s="761">
        <f>P22</f>
        <v>2</v>
      </c>
      <c r="P9" s="759">
        <f>I18</f>
        <v>1</v>
      </c>
      <c r="Q9" s="760" t="s">
        <v>50</v>
      </c>
      <c r="R9" s="761">
        <f>P18</f>
        <v>4</v>
      </c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甲府相川JFC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>●</v>
      </c>
      <c r="H10" s="1022"/>
      <c r="I10" s="1023"/>
      <c r="J10" s="1021" t="str">
        <f>IF(AND(J11="",J11=L11),"",IF(J11&gt;L11,"○",IF(J11&lt;L11,"●",IF(AND(J11&gt;=0,J11=L11),"△"))))</f>
        <v>△</v>
      </c>
      <c r="K10" s="1022"/>
      <c r="L10" s="1023"/>
      <c r="M10" s="1024"/>
      <c r="N10" s="1025"/>
      <c r="O10" s="1026"/>
      <c r="P10" s="1021" t="str">
        <f>IF(AND(P11="",P11=R11),"",IF(P11&gt;R11,"○",IF(P11&lt;R11,"●",IF(AND(P11&gt;=0,P11=R11),"△"))))</f>
        <v/>
      </c>
      <c r="Q10" s="1022"/>
      <c r="R10" s="1023"/>
      <c r="S10" s="975"/>
      <c r="T10" s="976"/>
      <c r="U10" s="977"/>
      <c r="V10" s="974"/>
      <c r="W10" s="974"/>
      <c r="X10" s="974"/>
      <c r="Y10" s="1042"/>
      <c r="Z10" s="974"/>
      <c r="AA10" s="1042"/>
      <c r="AB10" s="974"/>
      <c r="AC10" s="1045"/>
      <c r="AD10" s="1043"/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>
        <f>IF(M6="","",O7)</f>
        <v>1</v>
      </c>
      <c r="H11" s="760" t="s">
        <v>50</v>
      </c>
      <c r="I11" s="762">
        <f>IF(M6="","",M7)</f>
        <v>5</v>
      </c>
      <c r="J11" s="763">
        <f>IF(M8="","",O9)</f>
        <v>2</v>
      </c>
      <c r="K11" s="760" t="s">
        <v>50</v>
      </c>
      <c r="L11" s="762">
        <f>IF(M8="","",M9)</f>
        <v>2</v>
      </c>
      <c r="M11" s="1027"/>
      <c r="N11" s="1028"/>
      <c r="O11" s="1029"/>
      <c r="P11" s="759" t="str">
        <f>I32</f>
        <v/>
      </c>
      <c r="Q11" s="760" t="s">
        <v>50</v>
      </c>
      <c r="R11" s="761" t="str">
        <f>P32</f>
        <v/>
      </c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 t="str">
        <f ca="1">OFFSET('R抽選用 (60)'!$B$2,$AG$2+A12,$AG$1)</f>
        <v>アバンソFC</v>
      </c>
      <c r="C12" s="1001"/>
      <c r="D12" s="1021" t="str">
        <f>IF(AND(D13="",D13=F13),"",IF(D13&gt;F13,"○",IF(D13&lt;F13,"●",IF(AND(D13&gt;=0,D13=F13),"△"))))</f>
        <v>●</v>
      </c>
      <c r="E12" s="1022"/>
      <c r="F12" s="1023"/>
      <c r="G12" s="1021" t="str">
        <f>IF(AND(G13="",G13=I13),"",IF(G13&gt;I13,"○",IF(G13&lt;I13,"●",IF(AND(G13&gt;=0,G13=I13),"△"))))</f>
        <v/>
      </c>
      <c r="H12" s="1022"/>
      <c r="I12" s="1023"/>
      <c r="J12" s="1021" t="str">
        <f>IF(AND(J13="",J13=L13),"",IF(J13&gt;L13,"○",IF(J13&lt;L13,"●",IF(AND(J13&gt;=0,J13=L13),"△"))))</f>
        <v>○</v>
      </c>
      <c r="K12" s="1022"/>
      <c r="L12" s="1023"/>
      <c r="M12" s="1021" t="str">
        <f>IF(AND(M13="",M13=O13),"",IF(M13&gt;O13,"○",IF(M13&lt;O13,"●",IF(AND(M13&gt;=0,M13=O13),"△"))))</f>
        <v/>
      </c>
      <c r="N12" s="1022"/>
      <c r="O12" s="1023"/>
      <c r="P12" s="1024"/>
      <c r="Q12" s="1025"/>
      <c r="R12" s="1026"/>
      <c r="S12" s="975"/>
      <c r="T12" s="976"/>
      <c r="U12" s="977"/>
      <c r="V12" s="974"/>
      <c r="W12" s="974"/>
      <c r="X12" s="974"/>
      <c r="Y12" s="1042"/>
      <c r="Z12" s="974"/>
      <c r="AA12" s="1042"/>
      <c r="AB12" s="974"/>
      <c r="AC12" s="1045"/>
      <c r="AD12" s="1043"/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>
        <f>IF(P4="","",R5)</f>
        <v>0</v>
      </c>
      <c r="E13" s="760" t="s">
        <v>50</v>
      </c>
      <c r="F13" s="762">
        <f>IF(P4="","",P5)</f>
        <v>9</v>
      </c>
      <c r="G13" s="763" t="str">
        <f>IF(P6="","",R7)</f>
        <v/>
      </c>
      <c r="H13" s="760" t="s">
        <v>50</v>
      </c>
      <c r="I13" s="762" t="str">
        <f>IF(P6="","",P7)</f>
        <v/>
      </c>
      <c r="J13" s="763">
        <f>IF(P8="","",R9)</f>
        <v>4</v>
      </c>
      <c r="K13" s="760" t="s">
        <v>50</v>
      </c>
      <c r="L13" s="762">
        <f>IF(P8="","",P9)</f>
        <v>1</v>
      </c>
      <c r="M13" s="763" t="str">
        <f>IF(P10="","",R11)</f>
        <v/>
      </c>
      <c r="N13" s="760" t="s">
        <v>50</v>
      </c>
      <c r="O13" s="762" t="str">
        <f>IF(P10="","",P11)</f>
        <v/>
      </c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G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tr">
        <f ca="1">OFFSET('R抽選用 (60)'!$A$5,AG2-4,AG1)</f>
        <v>朝日小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B8</f>
        <v>ヴァリエ都留</v>
      </c>
      <c r="E18" s="988"/>
      <c r="F18" s="988"/>
      <c r="G18" s="988"/>
      <c r="H18" s="988"/>
      <c r="I18" s="989">
        <f>IF(L18:L19="","",(L18+L19))</f>
        <v>1</v>
      </c>
      <c r="J18" s="990"/>
      <c r="K18" s="993" t="s">
        <v>51</v>
      </c>
      <c r="L18" s="742">
        <v>1</v>
      </c>
      <c r="M18" s="740" t="s">
        <v>50</v>
      </c>
      <c r="N18" s="742">
        <v>1</v>
      </c>
      <c r="O18" s="995" t="s">
        <v>52</v>
      </c>
      <c r="P18" s="990">
        <f>IF(N18:N19="","",(N18+N19))</f>
        <v>4</v>
      </c>
      <c r="Q18" s="997"/>
      <c r="R18" s="988" t="str">
        <f ca="1">B12</f>
        <v>アバンソFC</v>
      </c>
      <c r="S18" s="988"/>
      <c r="T18" s="988"/>
      <c r="U18" s="988"/>
      <c r="V18" s="988"/>
      <c r="W18" s="974" t="str">
        <f ca="1">B6</f>
        <v>身延ユナイテッド</v>
      </c>
      <c r="X18" s="974"/>
      <c r="Y18" s="1013"/>
      <c r="Z18" s="1013"/>
      <c r="AA18" s="1013"/>
      <c r="AB18" s="974" t="str">
        <f ca="1">B10</f>
        <v>甲府相川JFC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994"/>
      <c r="L19" s="743">
        <v>0</v>
      </c>
      <c r="M19" s="741" t="s">
        <v>50</v>
      </c>
      <c r="N19" s="743">
        <v>3</v>
      </c>
      <c r="O19" s="996"/>
      <c r="P19" s="992"/>
      <c r="Q19" s="998"/>
      <c r="R19" s="988"/>
      <c r="S19" s="988"/>
      <c r="T19" s="988"/>
      <c r="U19" s="988"/>
      <c r="V19" s="988"/>
      <c r="W19" s="974"/>
      <c r="X19" s="974"/>
      <c r="Y19" s="1013"/>
      <c r="Z19" s="1013"/>
      <c r="AA19" s="1013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B4</f>
        <v>FantasistaFC③</v>
      </c>
      <c r="E20" s="988"/>
      <c r="F20" s="988"/>
      <c r="G20" s="988"/>
      <c r="H20" s="988"/>
      <c r="I20" s="989">
        <f>IF(L20:L21="","",(L20+L21))</f>
        <v>2</v>
      </c>
      <c r="J20" s="990"/>
      <c r="K20" s="993" t="s">
        <v>51</v>
      </c>
      <c r="L20" s="742">
        <v>2</v>
      </c>
      <c r="M20" s="740" t="s">
        <v>50</v>
      </c>
      <c r="N20" s="742">
        <v>0</v>
      </c>
      <c r="O20" s="995" t="s">
        <v>52</v>
      </c>
      <c r="P20" s="990">
        <f>IF(N20:N21="","",(N20+N21))</f>
        <v>1</v>
      </c>
      <c r="Q20" s="997"/>
      <c r="R20" s="988" t="str">
        <f ca="1">B6</f>
        <v>身延ユナイテッド</v>
      </c>
      <c r="S20" s="988"/>
      <c r="T20" s="988"/>
      <c r="U20" s="988"/>
      <c r="V20" s="988"/>
      <c r="W20" s="974" t="str">
        <f ca="1">B8</f>
        <v>ヴァリエ都留</v>
      </c>
      <c r="X20" s="974"/>
      <c r="Y20" s="1013"/>
      <c r="Z20" s="1013"/>
      <c r="AA20" s="1013"/>
      <c r="AB20" s="974" t="str">
        <f ca="1">B12</f>
        <v>アバンソFC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>
        <v>0</v>
      </c>
      <c r="M21" s="741" t="s">
        <v>50</v>
      </c>
      <c r="N21" s="743">
        <v>1</v>
      </c>
      <c r="O21" s="996"/>
      <c r="P21" s="992"/>
      <c r="Q21" s="998"/>
      <c r="R21" s="988"/>
      <c r="S21" s="988"/>
      <c r="T21" s="988"/>
      <c r="U21" s="988"/>
      <c r="V21" s="988"/>
      <c r="W21" s="974"/>
      <c r="X21" s="974"/>
      <c r="Y21" s="1013"/>
      <c r="Z21" s="1013"/>
      <c r="AA21" s="1013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0.50694444444444442</v>
      </c>
      <c r="C22" s="984"/>
      <c r="D22" s="1007" t="str">
        <f ca="1">B8</f>
        <v>ヴァリエ都留</v>
      </c>
      <c r="E22" s="1008"/>
      <c r="F22" s="1008"/>
      <c r="G22" s="1008"/>
      <c r="H22" s="1009"/>
      <c r="I22" s="989">
        <f>IF(L22:L23="","",(L22+L23))</f>
        <v>2</v>
      </c>
      <c r="J22" s="990"/>
      <c r="K22" s="1005" t="s">
        <v>51</v>
      </c>
      <c r="L22" s="740">
        <v>0</v>
      </c>
      <c r="M22" s="740" t="s">
        <v>50</v>
      </c>
      <c r="N22" s="740">
        <v>1</v>
      </c>
      <c r="O22" s="1005" t="s">
        <v>52</v>
      </c>
      <c r="P22" s="990">
        <f>IF(N22:N23="","",(N22+N23))</f>
        <v>2</v>
      </c>
      <c r="Q22" s="997"/>
      <c r="R22" s="999" t="str">
        <f ca="1">B10</f>
        <v>甲府相川JFC</v>
      </c>
      <c r="S22" s="1000"/>
      <c r="T22" s="1000"/>
      <c r="U22" s="1000"/>
      <c r="V22" s="1001"/>
      <c r="W22" s="974" t="str">
        <f ca="1">B4</f>
        <v>FantasistaFC③</v>
      </c>
      <c r="X22" s="974"/>
      <c r="Y22" s="1013"/>
      <c r="Z22" s="1013"/>
      <c r="AA22" s="1013"/>
      <c r="AB22" s="974" t="str">
        <f ca="1">B6</f>
        <v>身延ユナイテッド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10"/>
      <c r="E23" s="1011"/>
      <c r="F23" s="1011"/>
      <c r="G23" s="1011"/>
      <c r="H23" s="1012"/>
      <c r="I23" s="991"/>
      <c r="J23" s="992"/>
      <c r="K23" s="1006"/>
      <c r="L23" s="741">
        <v>2</v>
      </c>
      <c r="M23" s="741" t="s">
        <v>50</v>
      </c>
      <c r="N23" s="741">
        <v>1</v>
      </c>
      <c r="O23" s="1006"/>
      <c r="P23" s="992"/>
      <c r="Q23" s="998"/>
      <c r="R23" s="1002"/>
      <c r="S23" s="1003"/>
      <c r="T23" s="1003"/>
      <c r="U23" s="1003"/>
      <c r="V23" s="1004"/>
      <c r="W23" s="974"/>
      <c r="X23" s="974"/>
      <c r="Y23" s="1013"/>
      <c r="Z23" s="1013"/>
      <c r="AA23" s="1013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0.54166666666666663</v>
      </c>
      <c r="C24" s="984"/>
      <c r="D24" s="999" t="str">
        <f ca="1">B4</f>
        <v>FantasistaFC③</v>
      </c>
      <c r="E24" s="1000"/>
      <c r="F24" s="1000"/>
      <c r="G24" s="1000"/>
      <c r="H24" s="1001"/>
      <c r="I24" s="989">
        <f>IF(L24:L25="","",(L24+L25))</f>
        <v>9</v>
      </c>
      <c r="J24" s="990"/>
      <c r="K24" s="1005" t="s">
        <v>51</v>
      </c>
      <c r="L24" s="740">
        <v>3</v>
      </c>
      <c r="M24" s="740" t="s">
        <v>50</v>
      </c>
      <c r="N24" s="740">
        <v>0</v>
      </c>
      <c r="O24" s="1005" t="s">
        <v>52</v>
      </c>
      <c r="P24" s="990">
        <f>IF(N24:N25="","",(N24+N25))</f>
        <v>0</v>
      </c>
      <c r="Q24" s="997"/>
      <c r="R24" s="999" t="str">
        <f ca="1">B12</f>
        <v>アバンソFC</v>
      </c>
      <c r="S24" s="1000"/>
      <c r="T24" s="1000"/>
      <c r="U24" s="1000"/>
      <c r="V24" s="1001"/>
      <c r="W24" s="975" t="str">
        <f ca="1">B10</f>
        <v>甲府相川JFC</v>
      </c>
      <c r="X24" s="976"/>
      <c r="Y24" s="976"/>
      <c r="Z24" s="976"/>
      <c r="AA24" s="977"/>
      <c r="AB24" s="974" t="str">
        <f t="shared" ref="AB24" ca="1" si="0">B8</f>
        <v>ヴァリエ都留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>
        <v>6</v>
      </c>
      <c r="M25" s="741" t="s">
        <v>50</v>
      </c>
      <c r="N25" s="741">
        <v>0</v>
      </c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0.57638888888888895</v>
      </c>
      <c r="C26" s="984"/>
      <c r="D26" s="987" t="str">
        <f ca="1">B6</f>
        <v>身延ユナイテッド</v>
      </c>
      <c r="E26" s="987"/>
      <c r="F26" s="987"/>
      <c r="G26" s="987"/>
      <c r="H26" s="987"/>
      <c r="I26" s="989">
        <f>IF(L26:L27="","",(L26+L27))</f>
        <v>5</v>
      </c>
      <c r="J26" s="990"/>
      <c r="K26" s="993" t="s">
        <v>51</v>
      </c>
      <c r="L26" s="742">
        <v>3</v>
      </c>
      <c r="M26" s="740" t="s">
        <v>50</v>
      </c>
      <c r="N26" s="742">
        <v>1</v>
      </c>
      <c r="O26" s="995" t="s">
        <v>52</v>
      </c>
      <c r="P26" s="990">
        <f>IF(N26:N27="","",(N26+N27))</f>
        <v>1</v>
      </c>
      <c r="Q26" s="997"/>
      <c r="R26" s="987" t="str">
        <f ca="1">B10</f>
        <v>甲府相川JFC</v>
      </c>
      <c r="S26" s="987"/>
      <c r="T26" s="987"/>
      <c r="U26" s="987"/>
      <c r="V26" s="987"/>
      <c r="W26" s="975" t="str">
        <f ca="1">R24</f>
        <v>アバンソFC</v>
      </c>
      <c r="X26" s="976"/>
      <c r="Y26" s="976"/>
      <c r="Z26" s="976"/>
      <c r="AA26" s="977"/>
      <c r="AB26" s="974" t="str">
        <f t="shared" ref="AB26" ca="1" si="1">B4</f>
        <v>FantasistaFC③</v>
      </c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>
        <v>2</v>
      </c>
      <c r="M27" s="741" t="s">
        <v>50</v>
      </c>
      <c r="N27" s="743">
        <v>0</v>
      </c>
      <c r="O27" s="996"/>
      <c r="P27" s="992"/>
      <c r="Q27" s="998"/>
      <c r="R27" s="988"/>
      <c r="S27" s="988"/>
      <c r="T27" s="988"/>
      <c r="U27" s="988"/>
      <c r="V27" s="988"/>
      <c r="W27" s="978"/>
      <c r="X27" s="979"/>
      <c r="Y27" s="979"/>
      <c r="Z27" s="979"/>
      <c r="AA27" s="980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G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tr">
        <f ca="1">OFFSET('R抽選用 (60)'!$A$5,AG2-3,AG1)</f>
        <v>八木沢グランド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983">
        <v>0.41666666666666669</v>
      </c>
      <c r="C32" s="984"/>
      <c r="D32" s="988" t="str">
        <f ca="1">B10</f>
        <v>甲府相川JFC</v>
      </c>
      <c r="E32" s="988"/>
      <c r="F32" s="988"/>
      <c r="G32" s="988"/>
      <c r="H32" s="988"/>
      <c r="I32" s="989" t="str">
        <f>IF(L32:L33="","",(L32+L33))</f>
        <v/>
      </c>
      <c r="J32" s="990"/>
      <c r="K32" s="993" t="s">
        <v>51</v>
      </c>
      <c r="L32" s="742"/>
      <c r="M32" s="740" t="s">
        <v>50</v>
      </c>
      <c r="N32" s="742"/>
      <c r="O32" s="995" t="s">
        <v>52</v>
      </c>
      <c r="P32" s="990" t="str">
        <f>IF(N32:N33="","",(N32+N33))</f>
        <v/>
      </c>
      <c r="Q32" s="997"/>
      <c r="R32" s="988" t="str">
        <f ca="1">B12</f>
        <v>アバンソFC</v>
      </c>
      <c r="S32" s="988"/>
      <c r="T32" s="988"/>
      <c r="U32" s="988"/>
      <c r="V32" s="988"/>
      <c r="W32" s="975" t="str">
        <f ca="1">B6</f>
        <v>身延ユナイテッド</v>
      </c>
      <c r="X32" s="976"/>
      <c r="Y32" s="976"/>
      <c r="Z32" s="976"/>
      <c r="AA32" s="977"/>
      <c r="AB32" s="974" t="str">
        <f ca="1">B8</f>
        <v>ヴァリエ都留</v>
      </c>
      <c r="AC32" s="974"/>
      <c r="AD32" s="974"/>
      <c r="AE32" s="738"/>
    </row>
    <row r="33" spans="1:31" ht="17.100000000000001" customHeight="1" x14ac:dyDescent="0.25">
      <c r="A33" s="1056"/>
      <c r="B33" s="985"/>
      <c r="C33" s="986"/>
      <c r="D33" s="988"/>
      <c r="E33" s="988"/>
      <c r="F33" s="988"/>
      <c r="G33" s="988"/>
      <c r="H33" s="988"/>
      <c r="I33" s="991"/>
      <c r="J33" s="992"/>
      <c r="K33" s="994"/>
      <c r="L33" s="743"/>
      <c r="M33" s="741" t="s">
        <v>50</v>
      </c>
      <c r="N33" s="743"/>
      <c r="O33" s="996"/>
      <c r="P33" s="992"/>
      <c r="Q33" s="998"/>
      <c r="R33" s="988"/>
      <c r="S33" s="988"/>
      <c r="T33" s="988"/>
      <c r="U33" s="988"/>
      <c r="V33" s="988"/>
      <c r="W33" s="978"/>
      <c r="X33" s="979"/>
      <c r="Y33" s="979"/>
      <c r="Z33" s="979"/>
      <c r="AA33" s="980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983">
        <v>0.4513888888888889</v>
      </c>
      <c r="C34" s="984"/>
      <c r="D34" s="988" t="str">
        <f ca="1">B4</f>
        <v>FantasistaFC③</v>
      </c>
      <c r="E34" s="988"/>
      <c r="F34" s="988"/>
      <c r="G34" s="988"/>
      <c r="H34" s="988"/>
      <c r="I34" s="989" t="str">
        <f>IF(L34:L35="","",(L34+L35))</f>
        <v/>
      </c>
      <c r="J34" s="990"/>
      <c r="K34" s="993" t="s">
        <v>51</v>
      </c>
      <c r="L34" s="742"/>
      <c r="M34" s="740" t="s">
        <v>50</v>
      </c>
      <c r="N34" s="742"/>
      <c r="O34" s="995" t="s">
        <v>52</v>
      </c>
      <c r="P34" s="990" t="str">
        <f>IF(N34:N35="","",(N34+N35))</f>
        <v/>
      </c>
      <c r="Q34" s="997"/>
      <c r="R34" s="988" t="str">
        <f ca="1">B8</f>
        <v>ヴァリエ都留</v>
      </c>
      <c r="S34" s="988"/>
      <c r="T34" s="988"/>
      <c r="U34" s="988"/>
      <c r="V34" s="988"/>
      <c r="W34" s="974" t="str">
        <f ca="1">B10</f>
        <v>甲府相川JFC</v>
      </c>
      <c r="X34" s="974"/>
      <c r="Y34" s="1013"/>
      <c r="Z34" s="1013"/>
      <c r="AA34" s="1013"/>
      <c r="AB34" s="974" t="str">
        <f ca="1">B12</f>
        <v>アバンソFC</v>
      </c>
      <c r="AC34" s="974"/>
      <c r="AD34" s="974"/>
      <c r="AE34" s="738"/>
    </row>
    <row r="35" spans="1:31" ht="17.100000000000001" customHeight="1" x14ac:dyDescent="0.25">
      <c r="A35" s="1056"/>
      <c r="B35" s="985"/>
      <c r="C35" s="986"/>
      <c r="D35" s="988"/>
      <c r="E35" s="988"/>
      <c r="F35" s="988"/>
      <c r="G35" s="988"/>
      <c r="H35" s="988"/>
      <c r="I35" s="991"/>
      <c r="J35" s="992"/>
      <c r="K35" s="994"/>
      <c r="L35" s="743"/>
      <c r="M35" s="741" t="s">
        <v>50</v>
      </c>
      <c r="N35" s="743"/>
      <c r="O35" s="996"/>
      <c r="P35" s="992"/>
      <c r="Q35" s="998"/>
      <c r="R35" s="988"/>
      <c r="S35" s="988"/>
      <c r="T35" s="988"/>
      <c r="U35" s="988"/>
      <c r="V35" s="988"/>
      <c r="W35" s="974"/>
      <c r="X35" s="974"/>
      <c r="Y35" s="1013"/>
      <c r="Z35" s="1013"/>
      <c r="AA35" s="1013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983">
        <v>0.4861111111111111</v>
      </c>
      <c r="C36" s="984"/>
      <c r="D36" s="999" t="str">
        <f ca="1">B6</f>
        <v>身延ユナイテッド</v>
      </c>
      <c r="E36" s="1000"/>
      <c r="F36" s="1000"/>
      <c r="G36" s="1000"/>
      <c r="H36" s="1001"/>
      <c r="I36" s="989" t="str">
        <f>IF(L36:L37="","",(L36+L37))</f>
        <v/>
      </c>
      <c r="J36" s="990"/>
      <c r="K36" s="1005" t="s">
        <v>51</v>
      </c>
      <c r="L36" s="740"/>
      <c r="M36" s="740" t="s">
        <v>50</v>
      </c>
      <c r="N36" s="740"/>
      <c r="O36" s="1005" t="s">
        <v>52</v>
      </c>
      <c r="P36" s="990" t="str">
        <f>IF(N36:N37="","",(N36+N37))</f>
        <v/>
      </c>
      <c r="Q36" s="997"/>
      <c r="R36" s="999" t="str">
        <f ca="1">B12</f>
        <v>アバンソFC</v>
      </c>
      <c r="S36" s="1000"/>
      <c r="T36" s="1000"/>
      <c r="U36" s="1000"/>
      <c r="V36" s="1001"/>
      <c r="W36" s="974" t="str">
        <f ca="1">B8</f>
        <v>ヴァリエ都留</v>
      </c>
      <c r="X36" s="974"/>
      <c r="Y36" s="1013"/>
      <c r="Z36" s="1013"/>
      <c r="AA36" s="1013"/>
      <c r="AB36" s="974" t="str">
        <f ca="1">B4</f>
        <v>FantasistaFC③</v>
      </c>
      <c r="AC36" s="974"/>
      <c r="AD36" s="974"/>
    </row>
    <row r="37" spans="1:31" ht="17.100000000000001" customHeight="1" x14ac:dyDescent="0.25">
      <c r="A37" s="1056"/>
      <c r="B37" s="985"/>
      <c r="C37" s="986"/>
      <c r="D37" s="1002"/>
      <c r="E37" s="1003"/>
      <c r="F37" s="1003"/>
      <c r="G37" s="1003"/>
      <c r="H37" s="1004"/>
      <c r="I37" s="991"/>
      <c r="J37" s="992"/>
      <c r="K37" s="1006"/>
      <c r="L37" s="741"/>
      <c r="M37" s="741" t="s">
        <v>50</v>
      </c>
      <c r="N37" s="741"/>
      <c r="O37" s="1006"/>
      <c r="P37" s="992"/>
      <c r="Q37" s="998"/>
      <c r="R37" s="1002"/>
      <c r="S37" s="1003"/>
      <c r="T37" s="1003"/>
      <c r="U37" s="1003"/>
      <c r="V37" s="1004"/>
      <c r="W37" s="974"/>
      <c r="X37" s="974"/>
      <c r="Y37" s="1013"/>
      <c r="Z37" s="1013"/>
      <c r="AA37" s="1013"/>
      <c r="AB37" s="974"/>
      <c r="AC37" s="974"/>
      <c r="AD37" s="974"/>
    </row>
    <row r="38" spans="1:31" ht="17.100000000000001" customHeight="1" x14ac:dyDescent="0.25">
      <c r="A38" s="1056">
        <v>4</v>
      </c>
      <c r="B38" s="983">
        <v>0.52083333333333337</v>
      </c>
      <c r="C38" s="984"/>
      <c r="D38" s="999" t="str">
        <f ca="1">B4</f>
        <v>FantasistaFC③</v>
      </c>
      <c r="E38" s="1000"/>
      <c r="F38" s="1000"/>
      <c r="G38" s="1000"/>
      <c r="H38" s="1001"/>
      <c r="I38" s="989" t="str">
        <f>IF(L38:L39="","",(L38+L39))</f>
        <v/>
      </c>
      <c r="J38" s="990"/>
      <c r="K38" s="1005" t="s">
        <v>51</v>
      </c>
      <c r="L38" s="744"/>
      <c r="M38" s="744" t="s">
        <v>50</v>
      </c>
      <c r="N38" s="744"/>
      <c r="O38" s="1005" t="s">
        <v>52</v>
      </c>
      <c r="P38" s="990" t="str">
        <f>IF(N38:N39="","",(N38+N39))</f>
        <v/>
      </c>
      <c r="Q38" s="997"/>
      <c r="R38" s="999" t="str">
        <f ca="1">B10</f>
        <v>甲府相川JFC</v>
      </c>
      <c r="S38" s="1000"/>
      <c r="T38" s="1000"/>
      <c r="U38" s="1000"/>
      <c r="V38" s="1001"/>
      <c r="W38" s="975" t="str">
        <f ca="1">B12</f>
        <v>アバンソFC</v>
      </c>
      <c r="X38" s="976"/>
      <c r="Y38" s="976"/>
      <c r="Z38" s="976"/>
      <c r="AA38" s="977"/>
      <c r="AB38" s="974" t="str">
        <f ca="1">B6</f>
        <v>身延ユナイテッド</v>
      </c>
      <c r="AC38" s="974"/>
      <c r="AD38" s="974"/>
      <c r="AE38" s="738"/>
    </row>
    <row r="39" spans="1:31" ht="17.100000000000001" customHeight="1" x14ac:dyDescent="0.25">
      <c r="A39" s="1056"/>
      <c r="B39" s="985"/>
      <c r="C39" s="986"/>
      <c r="D39" s="1002"/>
      <c r="E39" s="1003"/>
      <c r="F39" s="1003"/>
      <c r="G39" s="1003"/>
      <c r="H39" s="1004"/>
      <c r="I39" s="991"/>
      <c r="J39" s="992"/>
      <c r="K39" s="1006"/>
      <c r="L39" s="741"/>
      <c r="M39" s="741" t="s">
        <v>50</v>
      </c>
      <c r="N39" s="741"/>
      <c r="O39" s="1006"/>
      <c r="P39" s="992"/>
      <c r="Q39" s="998"/>
      <c r="R39" s="1002"/>
      <c r="S39" s="1003"/>
      <c r="T39" s="1003"/>
      <c r="U39" s="1003"/>
      <c r="V39" s="1004"/>
      <c r="W39" s="978"/>
      <c r="X39" s="979"/>
      <c r="Y39" s="979"/>
      <c r="Z39" s="979"/>
      <c r="AA39" s="980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983">
        <v>0.55555555555555558</v>
      </c>
      <c r="C40" s="984"/>
      <c r="D40" s="999" t="str">
        <f ca="1">B6</f>
        <v>身延ユナイテッド</v>
      </c>
      <c r="E40" s="1000"/>
      <c r="F40" s="1000"/>
      <c r="G40" s="1000"/>
      <c r="H40" s="1001"/>
      <c r="I40" s="989" t="str">
        <f>IF(L40:L41="","",(L40+L41))</f>
        <v/>
      </c>
      <c r="J40" s="990"/>
      <c r="K40" s="1005" t="s">
        <v>51</v>
      </c>
      <c r="L40" s="740"/>
      <c r="M40" s="740" t="s">
        <v>50</v>
      </c>
      <c r="N40" s="740"/>
      <c r="O40" s="1005" t="s">
        <v>52</v>
      </c>
      <c r="P40" s="990" t="str">
        <f>IF(N40:N41="","",(N40+N41))</f>
        <v/>
      </c>
      <c r="Q40" s="997"/>
      <c r="R40" s="999" t="str">
        <f ca="1">B8</f>
        <v>ヴァリエ都留</v>
      </c>
      <c r="S40" s="1000"/>
      <c r="T40" s="1000"/>
      <c r="U40" s="1000"/>
      <c r="V40" s="1001"/>
      <c r="W40" s="975" t="str">
        <f ca="1">B4</f>
        <v>FantasistaFC③</v>
      </c>
      <c r="X40" s="976"/>
      <c r="Y40" s="976"/>
      <c r="Z40" s="976"/>
      <c r="AA40" s="977"/>
      <c r="AB40" s="974" t="str">
        <f t="shared" ref="AB40" ca="1" si="2">B10</f>
        <v>甲府相川JFC</v>
      </c>
      <c r="AC40" s="974"/>
      <c r="AD40" s="974"/>
      <c r="AE40" s="738"/>
    </row>
    <row r="41" spans="1:31" ht="17.100000000000001" customHeight="1" x14ac:dyDescent="0.25">
      <c r="A41" s="1056"/>
      <c r="B41" s="985"/>
      <c r="C41" s="986"/>
      <c r="D41" s="1002"/>
      <c r="E41" s="1003"/>
      <c r="F41" s="1003"/>
      <c r="G41" s="1003"/>
      <c r="H41" s="1004"/>
      <c r="I41" s="991"/>
      <c r="J41" s="992"/>
      <c r="K41" s="1006"/>
      <c r="L41" s="741"/>
      <c r="M41" s="741" t="s">
        <v>50</v>
      </c>
      <c r="N41" s="741"/>
      <c r="O41" s="1006"/>
      <c r="P41" s="992"/>
      <c r="Q41" s="998"/>
      <c r="R41" s="1002"/>
      <c r="S41" s="1003"/>
      <c r="T41" s="1003"/>
      <c r="U41" s="1003"/>
      <c r="V41" s="1004"/>
      <c r="W41" s="978"/>
      <c r="X41" s="979"/>
      <c r="Y41" s="979"/>
      <c r="Z41" s="979"/>
      <c r="AA41" s="980"/>
      <c r="AB41" s="974"/>
      <c r="AC41" s="974"/>
      <c r="AD41" s="974"/>
      <c r="AE41" s="738"/>
    </row>
    <row r="43" spans="1:31" x14ac:dyDescent="0.2">
      <c r="B43" s="745"/>
      <c r="C43" s="738"/>
      <c r="W43" s="738"/>
      <c r="X43" s="738"/>
      <c r="Y43" s="738"/>
      <c r="Z43" s="738"/>
      <c r="AA43" s="738"/>
      <c r="AB43" s="738"/>
      <c r="AC43" s="738"/>
    </row>
    <row r="44" spans="1:31" ht="13.9" x14ac:dyDescent="0.2">
      <c r="B44" s="745"/>
      <c r="C44" s="745"/>
      <c r="D44" s="748"/>
      <c r="E44" s="748"/>
      <c r="F44" s="748"/>
      <c r="G44" s="748"/>
      <c r="H44" s="748"/>
      <c r="K44" s="745"/>
      <c r="M44" s="747"/>
      <c r="O44" s="745"/>
      <c r="P44" s="746"/>
    </row>
    <row r="45" spans="1:31" ht="13.5" customHeight="1" x14ac:dyDescent="0.2">
      <c r="B45" s="745"/>
      <c r="C45" s="754"/>
      <c r="D45" s="756"/>
      <c r="E45" s="748"/>
      <c r="F45" s="748"/>
      <c r="G45" s="748"/>
      <c r="H45" s="748"/>
      <c r="I45" s="746"/>
      <c r="K45" s="745"/>
      <c r="M45" s="747"/>
      <c r="O45" s="745"/>
      <c r="P45" s="746"/>
    </row>
    <row r="46" spans="1:31" ht="13.9" x14ac:dyDescent="0.2">
      <c r="B46" s="745"/>
      <c r="C46" s="755"/>
      <c r="D46" s="757"/>
      <c r="E46" s="749"/>
      <c r="F46" s="749"/>
      <c r="G46" s="749"/>
      <c r="H46" s="749"/>
      <c r="I46" s="758"/>
      <c r="J46" s="750"/>
      <c r="K46" s="751"/>
      <c r="M46" s="747"/>
      <c r="O46" s="745"/>
      <c r="P46" s="752"/>
      <c r="Q46" s="753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</row>
    <row r="47" spans="1:31" ht="13.9" x14ac:dyDescent="0.2">
      <c r="B47" s="745"/>
      <c r="C47" s="738"/>
      <c r="D47" s="749"/>
      <c r="E47" s="749"/>
      <c r="F47" s="749"/>
      <c r="G47" s="749"/>
      <c r="H47" s="749"/>
      <c r="I47" s="750"/>
      <c r="J47" s="750"/>
      <c r="K47" s="751"/>
      <c r="M47" s="747"/>
      <c r="O47" s="745"/>
      <c r="P47" s="752"/>
      <c r="Q47" s="753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</row>
    <row r="48" spans="1:31" ht="13.9" x14ac:dyDescent="0.2">
      <c r="B48" s="745"/>
      <c r="C48" s="755"/>
      <c r="D48" s="757"/>
      <c r="E48" s="749"/>
      <c r="F48" s="749"/>
      <c r="G48" s="749"/>
      <c r="H48" s="749"/>
      <c r="I48" s="758"/>
      <c r="J48" s="750"/>
      <c r="K48" s="751"/>
      <c r="M48" s="747"/>
      <c r="O48" s="745"/>
      <c r="P48" s="752"/>
      <c r="Q48" s="753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</row>
    <row r="49" spans="2:29" ht="13.9" x14ac:dyDescent="0.2">
      <c r="B49" s="745"/>
      <c r="C49" s="738"/>
      <c r="D49" s="749"/>
      <c r="E49" s="749"/>
      <c r="F49" s="749"/>
      <c r="G49" s="749"/>
      <c r="H49" s="749"/>
      <c r="I49" s="750"/>
      <c r="J49" s="750"/>
      <c r="K49" s="751"/>
      <c r="M49" s="747"/>
      <c r="O49" s="745"/>
      <c r="P49" s="752"/>
      <c r="Q49" s="753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</row>
  </sheetData>
  <protectedRanges>
    <protectedRange password="C4D3" sqref="D4:R4 D6:R6 D8:R8 D10:R10 D12:R12" name="関数データ保護"/>
  </protectedRanges>
  <mergeCells count="201">
    <mergeCell ref="AD2:AD3"/>
    <mergeCell ref="AD4:AD5"/>
    <mergeCell ref="J4:L4"/>
    <mergeCell ref="M4:O4"/>
    <mergeCell ref="P4:R4"/>
    <mergeCell ref="A6:A7"/>
    <mergeCell ref="B8:C9"/>
    <mergeCell ref="D2:F3"/>
    <mergeCell ref="M2:O3"/>
    <mergeCell ref="S2:U3"/>
    <mergeCell ref="V2:X3"/>
    <mergeCell ref="Y2:Z3"/>
    <mergeCell ref="AA2:AB3"/>
    <mergeCell ref="B4:C5"/>
    <mergeCell ref="D4:F5"/>
    <mergeCell ref="J8:L9"/>
    <mergeCell ref="S8:U9"/>
    <mergeCell ref="V8:X9"/>
    <mergeCell ref="A8:A9"/>
    <mergeCell ref="A4:A5"/>
    <mergeCell ref="B6:C7"/>
    <mergeCell ref="G6:I7"/>
    <mergeCell ref="S6:U7"/>
    <mergeCell ref="V6:X7"/>
    <mergeCell ref="G4:I4"/>
    <mergeCell ref="P12:R13"/>
    <mergeCell ref="S12:U13"/>
    <mergeCell ref="V12:X13"/>
    <mergeCell ref="Y12:Z13"/>
    <mergeCell ref="A1:B1"/>
    <mergeCell ref="C1:E1"/>
    <mergeCell ref="B2:C3"/>
    <mergeCell ref="G2:I3"/>
    <mergeCell ref="J2:L3"/>
    <mergeCell ref="P2:R3"/>
    <mergeCell ref="Y6:Z7"/>
    <mergeCell ref="D6:F6"/>
    <mergeCell ref="J6:L6"/>
    <mergeCell ref="M6:O6"/>
    <mergeCell ref="A12:A13"/>
    <mergeCell ref="B10:C11"/>
    <mergeCell ref="A10:A11"/>
    <mergeCell ref="D12:F12"/>
    <mergeCell ref="G12:I12"/>
    <mergeCell ref="J12:L12"/>
    <mergeCell ref="M12:O12"/>
    <mergeCell ref="P6:R6"/>
    <mergeCell ref="D8:F8"/>
    <mergeCell ref="AC12:AC13"/>
    <mergeCell ref="AD12:AD13"/>
    <mergeCell ref="AE12:AE13"/>
    <mergeCell ref="AA4:AB5"/>
    <mergeCell ref="S4:U5"/>
    <mergeCell ref="V4:X5"/>
    <mergeCell ref="Y4:Z5"/>
    <mergeCell ref="AD8:AD9"/>
    <mergeCell ref="AE8:AE9"/>
    <mergeCell ref="AE6:AE7"/>
    <mergeCell ref="Y8:Z9"/>
    <mergeCell ref="AE10:AE11"/>
    <mergeCell ref="AC8:AC9"/>
    <mergeCell ref="AC6:AC7"/>
    <mergeCell ref="AD6:AD7"/>
    <mergeCell ref="AE4:AE5"/>
    <mergeCell ref="AC4:AC5"/>
    <mergeCell ref="AA6:AB7"/>
    <mergeCell ref="S10:U11"/>
    <mergeCell ref="V10:X11"/>
    <mergeCell ref="Y10:Z11"/>
    <mergeCell ref="AA8:AB9"/>
    <mergeCell ref="W18:AA19"/>
    <mergeCell ref="AB18:AD19"/>
    <mergeCell ref="AA10:AB11"/>
    <mergeCell ref="AC10:AC11"/>
    <mergeCell ref="AD10:AD11"/>
    <mergeCell ref="W16:AA17"/>
    <mergeCell ref="AB16:AD17"/>
    <mergeCell ref="A16:A17"/>
    <mergeCell ref="B16:C17"/>
    <mergeCell ref="D16:E17"/>
    <mergeCell ref="F16:H17"/>
    <mergeCell ref="I16:K17"/>
    <mergeCell ref="L16:V17"/>
    <mergeCell ref="A18:A19"/>
    <mergeCell ref="B18:C19"/>
    <mergeCell ref="D18:H19"/>
    <mergeCell ref="I18:J19"/>
    <mergeCell ref="K18:K19"/>
    <mergeCell ref="O18:O19"/>
    <mergeCell ref="B12:C13"/>
    <mergeCell ref="P18:Q19"/>
    <mergeCell ref="R18:V19"/>
    <mergeCell ref="B15:H15"/>
    <mergeCell ref="AA12:AB13"/>
    <mergeCell ref="W30:AA31"/>
    <mergeCell ref="AB30:AD31"/>
    <mergeCell ref="P32:Q33"/>
    <mergeCell ref="AB22:AD23"/>
    <mergeCell ref="A20:A21"/>
    <mergeCell ref="B20:C21"/>
    <mergeCell ref="D20:H21"/>
    <mergeCell ref="I20:J21"/>
    <mergeCell ref="K20:K21"/>
    <mergeCell ref="O20:O21"/>
    <mergeCell ref="P20:Q21"/>
    <mergeCell ref="R20:V21"/>
    <mergeCell ref="W20:AA21"/>
    <mergeCell ref="AB20:AD21"/>
    <mergeCell ref="A22:A23"/>
    <mergeCell ref="B22:C23"/>
    <mergeCell ref="D22:H23"/>
    <mergeCell ref="I22:J23"/>
    <mergeCell ref="K22:K23"/>
    <mergeCell ref="O22:O23"/>
    <mergeCell ref="P22:Q23"/>
    <mergeCell ref="R22:V23"/>
    <mergeCell ref="W22:AA23"/>
    <mergeCell ref="AB26:AD27"/>
    <mergeCell ref="AB24:AD25"/>
    <mergeCell ref="A26:A27"/>
    <mergeCell ref="B26:C27"/>
    <mergeCell ref="D26:H27"/>
    <mergeCell ref="I26:J27"/>
    <mergeCell ref="K26:K27"/>
    <mergeCell ref="O26:O27"/>
    <mergeCell ref="P26:Q27"/>
    <mergeCell ref="R26:V27"/>
    <mergeCell ref="W26:AA27"/>
    <mergeCell ref="A24:A25"/>
    <mergeCell ref="B24:C25"/>
    <mergeCell ref="D24:H25"/>
    <mergeCell ref="I24:J25"/>
    <mergeCell ref="K24:K25"/>
    <mergeCell ref="O24:O25"/>
    <mergeCell ref="P24:Q25"/>
    <mergeCell ref="R24:V25"/>
    <mergeCell ref="W24:AA25"/>
    <mergeCell ref="A40:A41"/>
    <mergeCell ref="B40:C41"/>
    <mergeCell ref="D40:H41"/>
    <mergeCell ref="I40:J41"/>
    <mergeCell ref="K40:K41"/>
    <mergeCell ref="O40:O41"/>
    <mergeCell ref="A34:A35"/>
    <mergeCell ref="B34:C35"/>
    <mergeCell ref="D34:H35"/>
    <mergeCell ref="I34:J35"/>
    <mergeCell ref="K34:K35"/>
    <mergeCell ref="O34:O35"/>
    <mergeCell ref="A36:A37"/>
    <mergeCell ref="B36:C37"/>
    <mergeCell ref="A38:A39"/>
    <mergeCell ref="B38:C39"/>
    <mergeCell ref="D38:H39"/>
    <mergeCell ref="I38:J39"/>
    <mergeCell ref="K38:K39"/>
    <mergeCell ref="O38:O39"/>
    <mergeCell ref="AB34:AD35"/>
    <mergeCell ref="W32:AA33"/>
    <mergeCell ref="AB32:AD33"/>
    <mergeCell ref="P34:Q35"/>
    <mergeCell ref="R34:V35"/>
    <mergeCell ref="W34:AA35"/>
    <mergeCell ref="D36:H37"/>
    <mergeCell ref="I36:J37"/>
    <mergeCell ref="K36:K37"/>
    <mergeCell ref="O36:O37"/>
    <mergeCell ref="P36:Q37"/>
    <mergeCell ref="R36:V37"/>
    <mergeCell ref="O32:O33"/>
    <mergeCell ref="A30:A31"/>
    <mergeCell ref="B30:C31"/>
    <mergeCell ref="D30:E31"/>
    <mergeCell ref="F30:H31"/>
    <mergeCell ref="I30:K31"/>
    <mergeCell ref="L30:V31"/>
    <mergeCell ref="A32:A33"/>
    <mergeCell ref="B32:C33"/>
    <mergeCell ref="D32:H33"/>
    <mergeCell ref="I32:J33"/>
    <mergeCell ref="K32:K33"/>
    <mergeCell ref="R32:V33"/>
    <mergeCell ref="AB40:AD41"/>
    <mergeCell ref="P38:Q39"/>
    <mergeCell ref="R38:V39"/>
    <mergeCell ref="W38:AA39"/>
    <mergeCell ref="AB38:AD39"/>
    <mergeCell ref="W36:AA37"/>
    <mergeCell ref="P40:Q41"/>
    <mergeCell ref="R40:V41"/>
    <mergeCell ref="W40:AA41"/>
    <mergeCell ref="AB36:AD37"/>
    <mergeCell ref="G8:I8"/>
    <mergeCell ref="M8:O8"/>
    <mergeCell ref="P8:R8"/>
    <mergeCell ref="D10:F10"/>
    <mergeCell ref="G10:I10"/>
    <mergeCell ref="J10:L10"/>
    <mergeCell ref="P10:R10"/>
    <mergeCell ref="M10:O11"/>
    <mergeCell ref="B28:H29"/>
  </mergeCells>
  <phoneticPr fontId="3"/>
  <conditionalFormatting sqref="V4:AD13">
    <cfRule type="expression" dxfId="9" priority="1">
      <formula>$I$26=""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3">
    <tabColor theme="5" tint="0.79998168889431442"/>
    <pageSetUpPr fitToPage="1"/>
  </sheetPr>
  <dimension ref="A1:AG49"/>
  <sheetViews>
    <sheetView showGridLines="0" workbookViewId="0">
      <selection activeCell="V4" sqref="V4:AD13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49" width="2.59765625" style="731" customWidth="1"/>
    <col min="50" max="62" width="2.3984375" style="731" customWidth="1"/>
    <col min="63" max="16384" width="9" style="731"/>
  </cols>
  <sheetData>
    <row r="1" spans="1:33" ht="34.5" customHeight="1" x14ac:dyDescent="0.2">
      <c r="A1" s="1030" t="str">
        <f>B2</f>
        <v>H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(60)'!$AF$61,MATCH('予選(B)'!A1,'R抽選用 (60)'!$Q$56:$Q$67,0),0)</f>
        <v>#N/A</v>
      </c>
      <c r="I1" s="728" t="e">
        <f ca="1">OFFSET('R抽選用 (60)'!$AF$61,MATCH('予選(B)'!A1,'R抽選用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0</v>
      </c>
      <c r="AG1" s="731">
        <f>IF(AF1&gt;AF2,AF1,AF2)</f>
        <v>4</v>
      </c>
    </row>
    <row r="2" spans="1:33" ht="17.100000000000001" customHeight="1" x14ac:dyDescent="0.2">
      <c r="A2" s="732"/>
      <c r="B2" s="1032" t="s">
        <v>214</v>
      </c>
      <c r="C2" s="1033"/>
      <c r="D2" s="975" t="str">
        <f ca="1">B4</f>
        <v>FCラーゴ河口湖 U12⓫</v>
      </c>
      <c r="E2" s="976"/>
      <c r="F2" s="977"/>
      <c r="G2" s="975" t="str">
        <f ca="1">B6</f>
        <v>御坂SSS</v>
      </c>
      <c r="H2" s="976"/>
      <c r="I2" s="977"/>
      <c r="J2" s="975" t="str">
        <f ca="1">B8</f>
        <v>玉諸SSS</v>
      </c>
      <c r="K2" s="976"/>
      <c r="L2" s="977"/>
      <c r="M2" s="975" t="str">
        <f ca="1">B10</f>
        <v>竜北SSS</v>
      </c>
      <c r="N2" s="976"/>
      <c r="O2" s="977"/>
      <c r="P2" s="975" t="str">
        <f ca="1">B12</f>
        <v>韮崎SC</v>
      </c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4</v>
      </c>
      <c r="AG2" s="731">
        <f>IF(AF1&gt;AF2,5,15)</f>
        <v>15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FCラーゴ河口湖 U12⓫</v>
      </c>
      <c r="C4" s="1001"/>
      <c r="D4" s="1050"/>
      <c r="E4" s="1051"/>
      <c r="F4" s="1052"/>
      <c r="G4" s="1053" t="str">
        <f>IF(G5="","",IF(G5=I5,"△",IF(G5&gt;I5,"○","●")))</f>
        <v>○</v>
      </c>
      <c r="H4" s="1054"/>
      <c r="I4" s="1055"/>
      <c r="J4" s="1053" t="str">
        <f>IF(J5="","",IF(J5=L5,"△",IF(J5&gt;L5,"○","●")))</f>
        <v/>
      </c>
      <c r="K4" s="1054"/>
      <c r="L4" s="1055"/>
      <c r="M4" s="1053" t="str">
        <f>IF(M5="","",IF(M5=O5,"△",IF(M5&gt;O5,"○","●")))</f>
        <v/>
      </c>
      <c r="N4" s="1054"/>
      <c r="O4" s="1055"/>
      <c r="P4" s="1053" t="str">
        <f>IF(P5="","",IF(P5=R5,"△",IF(P5&gt;R5,"○","●")))</f>
        <v>○</v>
      </c>
      <c r="Q4" s="1054"/>
      <c r="R4" s="1055"/>
      <c r="S4" s="975"/>
      <c r="T4" s="976"/>
      <c r="U4" s="977"/>
      <c r="V4" s="974"/>
      <c r="W4" s="974"/>
      <c r="X4" s="974"/>
      <c r="Y4" s="1042"/>
      <c r="Z4" s="974"/>
      <c r="AA4" s="1042"/>
      <c r="AB4" s="974"/>
      <c r="AC4" s="1045"/>
      <c r="AD4" s="1043"/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>
        <f>I20</f>
        <v>2</v>
      </c>
      <c r="H5" s="760" t="s">
        <v>50</v>
      </c>
      <c r="I5" s="761">
        <f>P20</f>
        <v>0</v>
      </c>
      <c r="J5" s="759" t="str">
        <f>I34</f>
        <v/>
      </c>
      <c r="K5" s="760" t="s">
        <v>50</v>
      </c>
      <c r="L5" s="761" t="str">
        <f>P34</f>
        <v/>
      </c>
      <c r="M5" s="759" t="str">
        <f>I38</f>
        <v/>
      </c>
      <c r="N5" s="760" t="s">
        <v>50</v>
      </c>
      <c r="O5" s="761" t="str">
        <f>P38</f>
        <v/>
      </c>
      <c r="P5" s="759">
        <f>I24</f>
        <v>8</v>
      </c>
      <c r="Q5" s="760" t="s">
        <v>50</v>
      </c>
      <c r="R5" s="761">
        <f>P24</f>
        <v>0</v>
      </c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御坂SSS</v>
      </c>
      <c r="C6" s="1001"/>
      <c r="D6" s="1021" t="str">
        <f>IF(D7="","",IF(D7=F7,"△",IF(D7&gt;F7,"○","●")))</f>
        <v>●</v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>○</v>
      </c>
      <c r="N6" s="1022"/>
      <c r="O6" s="1023"/>
      <c r="P6" s="1021" t="str">
        <f>IF(P7="","",IF(P7=R7,"△",IF(P7&gt;R7,"○","●")))</f>
        <v/>
      </c>
      <c r="Q6" s="1022"/>
      <c r="R6" s="1023"/>
      <c r="S6" s="975"/>
      <c r="T6" s="976"/>
      <c r="U6" s="977"/>
      <c r="V6" s="974"/>
      <c r="W6" s="974"/>
      <c r="X6" s="974"/>
      <c r="Y6" s="1042"/>
      <c r="Z6" s="974"/>
      <c r="AA6" s="1042"/>
      <c r="AB6" s="974"/>
      <c r="AC6" s="1045"/>
      <c r="AD6" s="1043"/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>
        <f>IF(G4="","",I5)</f>
        <v>0</v>
      </c>
      <c r="E7" s="760" t="s">
        <v>50</v>
      </c>
      <c r="F7" s="762">
        <f>IF(G4="","",G5)</f>
        <v>2</v>
      </c>
      <c r="G7" s="1027"/>
      <c r="H7" s="1028"/>
      <c r="I7" s="1029"/>
      <c r="J7" s="759" t="str">
        <f>I40</f>
        <v/>
      </c>
      <c r="K7" s="760" t="s">
        <v>50</v>
      </c>
      <c r="L7" s="761" t="str">
        <f>P40</f>
        <v/>
      </c>
      <c r="M7" s="759">
        <f>I26</f>
        <v>2</v>
      </c>
      <c r="N7" s="760" t="s">
        <v>50</v>
      </c>
      <c r="O7" s="761">
        <f>P26</f>
        <v>0</v>
      </c>
      <c r="P7" s="759" t="str">
        <f>I36</f>
        <v/>
      </c>
      <c r="Q7" s="760" t="s">
        <v>50</v>
      </c>
      <c r="R7" s="761" t="str">
        <f>P36</f>
        <v/>
      </c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玉諸SSS</v>
      </c>
      <c r="C8" s="1001"/>
      <c r="D8" s="1021" t="str">
        <f>IF(D9="","",IF(D9=F9,"△",IF(D9&gt;F9,"○","●")))</f>
        <v/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>●</v>
      </c>
      <c r="N8" s="1022"/>
      <c r="O8" s="1023"/>
      <c r="P8" s="1021" t="str">
        <f>IF(P9="","",IF(P9=R9,"△",IF(P9&gt;R9,"○","●")))</f>
        <v>○</v>
      </c>
      <c r="Q8" s="1022"/>
      <c r="R8" s="1023"/>
      <c r="S8" s="975"/>
      <c r="T8" s="976"/>
      <c r="U8" s="977"/>
      <c r="V8" s="974"/>
      <c r="W8" s="974"/>
      <c r="X8" s="974"/>
      <c r="Y8" s="1042"/>
      <c r="Z8" s="974"/>
      <c r="AA8" s="1042"/>
      <c r="AB8" s="974"/>
      <c r="AC8" s="1045"/>
      <c r="AD8" s="1043"/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 t="str">
        <f>IF(J4="","",L5)</f>
        <v/>
      </c>
      <c r="E9" s="760" t="s">
        <v>50</v>
      </c>
      <c r="F9" s="762" t="str">
        <f>IF(J4="","",J5)</f>
        <v/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>
        <f>I22</f>
        <v>1</v>
      </c>
      <c r="N9" s="760" t="s">
        <v>50</v>
      </c>
      <c r="O9" s="761">
        <f>P22</f>
        <v>2</v>
      </c>
      <c r="P9" s="759">
        <f>I18</f>
        <v>3</v>
      </c>
      <c r="Q9" s="760" t="s">
        <v>50</v>
      </c>
      <c r="R9" s="761">
        <f>P18</f>
        <v>0</v>
      </c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竜北SSS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>●</v>
      </c>
      <c r="H10" s="1022"/>
      <c r="I10" s="1023"/>
      <c r="J10" s="1021" t="str">
        <f>IF(AND(J11="",J11=L11),"",IF(J11&gt;L11,"○",IF(J11&lt;L11,"●",IF(AND(J11&gt;=0,J11=L11),"△"))))</f>
        <v>○</v>
      </c>
      <c r="K10" s="1022"/>
      <c r="L10" s="1023"/>
      <c r="M10" s="1024"/>
      <c r="N10" s="1025"/>
      <c r="O10" s="1026"/>
      <c r="P10" s="1021" t="str">
        <f>IF(AND(P11="",P11=R11),"",IF(P11&gt;R11,"○",IF(P11&lt;R11,"●",IF(AND(P11&gt;=0,P11=R11),"△"))))</f>
        <v/>
      </c>
      <c r="Q10" s="1022"/>
      <c r="R10" s="1023"/>
      <c r="S10" s="975"/>
      <c r="T10" s="976"/>
      <c r="U10" s="977"/>
      <c r="V10" s="974"/>
      <c r="W10" s="974"/>
      <c r="X10" s="974"/>
      <c r="Y10" s="1042"/>
      <c r="Z10" s="974"/>
      <c r="AA10" s="1042"/>
      <c r="AB10" s="974"/>
      <c r="AC10" s="1045"/>
      <c r="AD10" s="1043"/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>
        <f>IF(M6="","",O7)</f>
        <v>0</v>
      </c>
      <c r="H11" s="760" t="s">
        <v>50</v>
      </c>
      <c r="I11" s="762">
        <f>IF(M6="","",M7)</f>
        <v>2</v>
      </c>
      <c r="J11" s="763">
        <f>IF(M8="","",O9)</f>
        <v>2</v>
      </c>
      <c r="K11" s="760" t="s">
        <v>50</v>
      </c>
      <c r="L11" s="762">
        <f>IF(M8="","",M9)</f>
        <v>1</v>
      </c>
      <c r="M11" s="1027"/>
      <c r="N11" s="1028"/>
      <c r="O11" s="1029"/>
      <c r="P11" s="759" t="str">
        <f>I32</f>
        <v/>
      </c>
      <c r="Q11" s="760" t="s">
        <v>50</v>
      </c>
      <c r="R11" s="761" t="str">
        <f>P32</f>
        <v/>
      </c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 t="str">
        <f ca="1">OFFSET('R抽選用 (60)'!$B$2,$AG$2+A12,$AG$1)</f>
        <v>韮崎SC</v>
      </c>
      <c r="C12" s="1001"/>
      <c r="D12" s="1021" t="str">
        <f>IF(AND(D13="",D13=F13),"",IF(D13&gt;F13,"○",IF(D13&lt;F13,"●",IF(AND(D13&gt;=0,D13=F13),"△"))))</f>
        <v>●</v>
      </c>
      <c r="E12" s="1022"/>
      <c r="F12" s="1023"/>
      <c r="G12" s="1021" t="str">
        <f>IF(AND(G13="",G13=I13),"",IF(G13&gt;I13,"○",IF(G13&lt;I13,"●",IF(AND(G13&gt;=0,G13=I13),"△"))))</f>
        <v/>
      </c>
      <c r="H12" s="1022"/>
      <c r="I12" s="1023"/>
      <c r="J12" s="1021" t="str">
        <f>IF(AND(J13="",J13=L13),"",IF(J13&gt;L13,"○",IF(J13&lt;L13,"●",IF(AND(J13&gt;=0,J13=L13),"△"))))</f>
        <v>●</v>
      </c>
      <c r="K12" s="1022"/>
      <c r="L12" s="1023"/>
      <c r="M12" s="1021" t="str">
        <f>IF(AND(M13="",M13=O13),"",IF(M13&gt;O13,"○",IF(M13&lt;O13,"●",IF(AND(M13&gt;=0,M13=O13),"△"))))</f>
        <v/>
      </c>
      <c r="N12" s="1022"/>
      <c r="O12" s="1023"/>
      <c r="P12" s="1024"/>
      <c r="Q12" s="1025"/>
      <c r="R12" s="1026"/>
      <c r="S12" s="975"/>
      <c r="T12" s="976"/>
      <c r="U12" s="977"/>
      <c r="V12" s="974"/>
      <c r="W12" s="974"/>
      <c r="X12" s="974"/>
      <c r="Y12" s="1042"/>
      <c r="Z12" s="974"/>
      <c r="AA12" s="1042"/>
      <c r="AB12" s="974"/>
      <c r="AC12" s="1045"/>
      <c r="AD12" s="1043"/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>
        <f>IF(P4="","",R5)</f>
        <v>0</v>
      </c>
      <c r="E13" s="760" t="s">
        <v>50</v>
      </c>
      <c r="F13" s="762">
        <f>IF(P4="","",P5)</f>
        <v>8</v>
      </c>
      <c r="G13" s="763" t="str">
        <f>IF(P6="","",R7)</f>
        <v/>
      </c>
      <c r="H13" s="760" t="s">
        <v>50</v>
      </c>
      <c r="I13" s="762" t="str">
        <f>IF(P6="","",P7)</f>
        <v/>
      </c>
      <c r="J13" s="763">
        <f>IF(P8="","",R9)</f>
        <v>0</v>
      </c>
      <c r="K13" s="760" t="s">
        <v>50</v>
      </c>
      <c r="L13" s="762">
        <f>IF(P8="","",P9)</f>
        <v>3</v>
      </c>
      <c r="M13" s="763" t="str">
        <f>IF(P10="","",R11)</f>
        <v/>
      </c>
      <c r="N13" s="760" t="s">
        <v>50</v>
      </c>
      <c r="O13" s="762" t="str">
        <f>IF(P10="","",P11)</f>
        <v/>
      </c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H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tr">
        <f ca="1">OFFSET('R抽選用 (60)'!$A$5,AG2-4,AG1)</f>
        <v>竜王北小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B8</f>
        <v>玉諸SSS</v>
      </c>
      <c r="E18" s="988"/>
      <c r="F18" s="988"/>
      <c r="G18" s="988"/>
      <c r="H18" s="988"/>
      <c r="I18" s="989">
        <f>IF(L18:L19="","",(L18+L19))</f>
        <v>3</v>
      </c>
      <c r="J18" s="990"/>
      <c r="K18" s="993" t="s">
        <v>51</v>
      </c>
      <c r="L18" s="742">
        <v>1</v>
      </c>
      <c r="M18" s="740" t="s">
        <v>50</v>
      </c>
      <c r="N18" s="742">
        <v>0</v>
      </c>
      <c r="O18" s="995" t="s">
        <v>52</v>
      </c>
      <c r="P18" s="990">
        <f>IF(N18:N19="","",(N18+N19))</f>
        <v>0</v>
      </c>
      <c r="Q18" s="997"/>
      <c r="R18" s="988" t="str">
        <f ca="1">B12</f>
        <v>韮崎SC</v>
      </c>
      <c r="S18" s="988"/>
      <c r="T18" s="988"/>
      <c r="U18" s="988"/>
      <c r="V18" s="988"/>
      <c r="W18" s="974" t="str">
        <f ca="1">B6</f>
        <v>御坂SSS</v>
      </c>
      <c r="X18" s="974"/>
      <c r="Y18" s="1013"/>
      <c r="Z18" s="1013"/>
      <c r="AA18" s="1013"/>
      <c r="AB18" s="974" t="str">
        <f ca="1">B10</f>
        <v>竜北SSS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994"/>
      <c r="L19" s="743">
        <v>2</v>
      </c>
      <c r="M19" s="741" t="s">
        <v>50</v>
      </c>
      <c r="N19" s="743">
        <v>0</v>
      </c>
      <c r="O19" s="996"/>
      <c r="P19" s="992"/>
      <c r="Q19" s="998"/>
      <c r="R19" s="988"/>
      <c r="S19" s="988"/>
      <c r="T19" s="988"/>
      <c r="U19" s="988"/>
      <c r="V19" s="988"/>
      <c r="W19" s="974"/>
      <c r="X19" s="974"/>
      <c r="Y19" s="1013"/>
      <c r="Z19" s="1013"/>
      <c r="AA19" s="1013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B4</f>
        <v>FCラーゴ河口湖 U12⓫</v>
      </c>
      <c r="E20" s="988"/>
      <c r="F20" s="988"/>
      <c r="G20" s="988"/>
      <c r="H20" s="988"/>
      <c r="I20" s="989">
        <f>IF(L20:L21="","",(L20+L21))</f>
        <v>2</v>
      </c>
      <c r="J20" s="990"/>
      <c r="K20" s="993" t="s">
        <v>51</v>
      </c>
      <c r="L20" s="742">
        <v>1</v>
      </c>
      <c r="M20" s="740" t="s">
        <v>50</v>
      </c>
      <c r="N20" s="742">
        <v>0</v>
      </c>
      <c r="O20" s="995" t="s">
        <v>52</v>
      </c>
      <c r="P20" s="990">
        <f>IF(N20:N21="","",(N20+N21))</f>
        <v>0</v>
      </c>
      <c r="Q20" s="997"/>
      <c r="R20" s="988" t="str">
        <f ca="1">B6</f>
        <v>御坂SSS</v>
      </c>
      <c r="S20" s="988"/>
      <c r="T20" s="988"/>
      <c r="U20" s="988"/>
      <c r="V20" s="988"/>
      <c r="W20" s="974" t="str">
        <f ca="1">B8</f>
        <v>玉諸SSS</v>
      </c>
      <c r="X20" s="974"/>
      <c r="Y20" s="1013"/>
      <c r="Z20" s="1013"/>
      <c r="AA20" s="1013"/>
      <c r="AB20" s="974" t="str">
        <f ca="1">B12</f>
        <v>韮崎SC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>
        <v>1</v>
      </c>
      <c r="M21" s="741" t="s">
        <v>50</v>
      </c>
      <c r="N21" s="743">
        <v>0</v>
      </c>
      <c r="O21" s="996"/>
      <c r="P21" s="992"/>
      <c r="Q21" s="998"/>
      <c r="R21" s="988"/>
      <c r="S21" s="988"/>
      <c r="T21" s="988"/>
      <c r="U21" s="988"/>
      <c r="V21" s="988"/>
      <c r="W21" s="974"/>
      <c r="X21" s="974"/>
      <c r="Y21" s="1013"/>
      <c r="Z21" s="1013"/>
      <c r="AA21" s="1013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0.50694444444444442</v>
      </c>
      <c r="C22" s="984"/>
      <c r="D22" s="1007" t="str">
        <f ca="1">B8</f>
        <v>玉諸SSS</v>
      </c>
      <c r="E22" s="1008"/>
      <c r="F22" s="1008"/>
      <c r="G22" s="1008"/>
      <c r="H22" s="1009"/>
      <c r="I22" s="989">
        <f>IF(L22:L23="","",(L22+L23))</f>
        <v>1</v>
      </c>
      <c r="J22" s="990"/>
      <c r="K22" s="1005" t="s">
        <v>51</v>
      </c>
      <c r="L22" s="740">
        <v>0</v>
      </c>
      <c r="M22" s="740" t="s">
        <v>50</v>
      </c>
      <c r="N22" s="740">
        <v>1</v>
      </c>
      <c r="O22" s="1005" t="s">
        <v>52</v>
      </c>
      <c r="P22" s="990">
        <f>IF(N22:N23="","",(N22+N23))</f>
        <v>2</v>
      </c>
      <c r="Q22" s="997"/>
      <c r="R22" s="999" t="str">
        <f ca="1">B10</f>
        <v>竜北SSS</v>
      </c>
      <c r="S22" s="1000"/>
      <c r="T22" s="1000"/>
      <c r="U22" s="1000"/>
      <c r="V22" s="1001"/>
      <c r="W22" s="974" t="str">
        <f ca="1">B4</f>
        <v>FCラーゴ河口湖 U12⓫</v>
      </c>
      <c r="X22" s="974"/>
      <c r="Y22" s="1013"/>
      <c r="Z22" s="1013"/>
      <c r="AA22" s="1013"/>
      <c r="AB22" s="974" t="str">
        <f ca="1">B6</f>
        <v>御坂SSS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10"/>
      <c r="E23" s="1011"/>
      <c r="F23" s="1011"/>
      <c r="G23" s="1011"/>
      <c r="H23" s="1012"/>
      <c r="I23" s="991"/>
      <c r="J23" s="992"/>
      <c r="K23" s="1006"/>
      <c r="L23" s="741">
        <v>1</v>
      </c>
      <c r="M23" s="741" t="s">
        <v>50</v>
      </c>
      <c r="N23" s="741">
        <v>1</v>
      </c>
      <c r="O23" s="1006"/>
      <c r="P23" s="992"/>
      <c r="Q23" s="998"/>
      <c r="R23" s="1002"/>
      <c r="S23" s="1003"/>
      <c r="T23" s="1003"/>
      <c r="U23" s="1003"/>
      <c r="V23" s="1004"/>
      <c r="W23" s="974"/>
      <c r="X23" s="974"/>
      <c r="Y23" s="1013"/>
      <c r="Z23" s="1013"/>
      <c r="AA23" s="1013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0.54166666666666663</v>
      </c>
      <c r="C24" s="984"/>
      <c r="D24" s="999" t="str">
        <f ca="1">B4</f>
        <v>FCラーゴ河口湖 U12⓫</v>
      </c>
      <c r="E24" s="1000"/>
      <c r="F24" s="1000"/>
      <c r="G24" s="1000"/>
      <c r="H24" s="1001"/>
      <c r="I24" s="989">
        <f>IF(L24:L25="","",(L24+L25))</f>
        <v>8</v>
      </c>
      <c r="J24" s="990"/>
      <c r="K24" s="1005" t="s">
        <v>51</v>
      </c>
      <c r="L24" s="740">
        <v>5</v>
      </c>
      <c r="M24" s="740" t="s">
        <v>50</v>
      </c>
      <c r="N24" s="740">
        <v>0</v>
      </c>
      <c r="O24" s="1005" t="s">
        <v>52</v>
      </c>
      <c r="P24" s="990">
        <f>IF(N24:N25="","",(N24+N25))</f>
        <v>0</v>
      </c>
      <c r="Q24" s="997"/>
      <c r="R24" s="999" t="str">
        <f ca="1">B12</f>
        <v>韮崎SC</v>
      </c>
      <c r="S24" s="1000"/>
      <c r="T24" s="1000"/>
      <c r="U24" s="1000"/>
      <c r="V24" s="1001"/>
      <c r="W24" s="975" t="str">
        <f ca="1">B10</f>
        <v>竜北SSS</v>
      </c>
      <c r="X24" s="976"/>
      <c r="Y24" s="976"/>
      <c r="Z24" s="976"/>
      <c r="AA24" s="977"/>
      <c r="AB24" s="974" t="str">
        <f t="shared" ref="AB24" ca="1" si="0">B8</f>
        <v>玉諸SSS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>
        <v>3</v>
      </c>
      <c r="M25" s="741" t="s">
        <v>50</v>
      </c>
      <c r="N25" s="741">
        <v>0</v>
      </c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0.57638888888888895</v>
      </c>
      <c r="C26" s="984"/>
      <c r="D26" s="987" t="str">
        <f ca="1">B6</f>
        <v>御坂SSS</v>
      </c>
      <c r="E26" s="987"/>
      <c r="F26" s="987"/>
      <c r="G26" s="987"/>
      <c r="H26" s="987"/>
      <c r="I26" s="989">
        <f>IF(L26:L27="","",(L26+L27))</f>
        <v>2</v>
      </c>
      <c r="J26" s="990"/>
      <c r="K26" s="993" t="s">
        <v>51</v>
      </c>
      <c r="L26" s="742">
        <v>0</v>
      </c>
      <c r="M26" s="740" t="s">
        <v>50</v>
      </c>
      <c r="N26" s="742">
        <v>0</v>
      </c>
      <c r="O26" s="995" t="s">
        <v>52</v>
      </c>
      <c r="P26" s="990">
        <f>IF(N26:N27="","",(N26+N27))</f>
        <v>0</v>
      </c>
      <c r="Q26" s="997"/>
      <c r="R26" s="987" t="str">
        <f ca="1">B10</f>
        <v>竜北SSS</v>
      </c>
      <c r="S26" s="987"/>
      <c r="T26" s="987"/>
      <c r="U26" s="987"/>
      <c r="V26" s="987"/>
      <c r="W26" s="975" t="str">
        <f ca="1">R24</f>
        <v>韮崎SC</v>
      </c>
      <c r="X26" s="976"/>
      <c r="Y26" s="976"/>
      <c r="Z26" s="976"/>
      <c r="AA26" s="977"/>
      <c r="AB26" s="974" t="str">
        <f t="shared" ref="AB26" ca="1" si="1">B4</f>
        <v>FCラーゴ河口湖 U12⓫</v>
      </c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>
        <v>2</v>
      </c>
      <c r="M27" s="741" t="s">
        <v>50</v>
      </c>
      <c r="N27" s="743">
        <v>0</v>
      </c>
      <c r="O27" s="996"/>
      <c r="P27" s="992"/>
      <c r="Q27" s="998"/>
      <c r="R27" s="988"/>
      <c r="S27" s="988"/>
      <c r="T27" s="988"/>
      <c r="U27" s="988"/>
      <c r="V27" s="988"/>
      <c r="W27" s="978"/>
      <c r="X27" s="979"/>
      <c r="Y27" s="979"/>
      <c r="Z27" s="979"/>
      <c r="AA27" s="980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H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tr">
        <f ca="1">OFFSET('R抽選用 (60)'!$A$5,AG2-3,AG1)</f>
        <v>くぬぎ平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983">
        <v>0.41666666666666669</v>
      </c>
      <c r="C32" s="984"/>
      <c r="D32" s="988" t="str">
        <f ca="1">B10</f>
        <v>竜北SSS</v>
      </c>
      <c r="E32" s="988"/>
      <c r="F32" s="988"/>
      <c r="G32" s="988"/>
      <c r="H32" s="988"/>
      <c r="I32" s="989" t="str">
        <f>IF(L32:L33="","",(L32+L33))</f>
        <v/>
      </c>
      <c r="J32" s="990"/>
      <c r="K32" s="993" t="s">
        <v>51</v>
      </c>
      <c r="L32" s="742"/>
      <c r="M32" s="740" t="s">
        <v>50</v>
      </c>
      <c r="N32" s="742"/>
      <c r="O32" s="995" t="s">
        <v>52</v>
      </c>
      <c r="P32" s="990" t="str">
        <f>IF(N32:N33="","",(N32+N33))</f>
        <v/>
      </c>
      <c r="Q32" s="997"/>
      <c r="R32" s="988" t="str">
        <f ca="1">B12</f>
        <v>韮崎SC</v>
      </c>
      <c r="S32" s="988"/>
      <c r="T32" s="988"/>
      <c r="U32" s="988"/>
      <c r="V32" s="988"/>
      <c r="W32" s="975" t="str">
        <f ca="1">B6</f>
        <v>御坂SSS</v>
      </c>
      <c r="X32" s="976"/>
      <c r="Y32" s="976"/>
      <c r="Z32" s="976"/>
      <c r="AA32" s="977"/>
      <c r="AB32" s="974" t="str">
        <f ca="1">B8</f>
        <v>玉諸SSS</v>
      </c>
      <c r="AC32" s="974"/>
      <c r="AD32" s="974"/>
      <c r="AE32" s="738"/>
    </row>
    <row r="33" spans="1:31" ht="17.100000000000001" customHeight="1" x14ac:dyDescent="0.25">
      <c r="A33" s="1056"/>
      <c r="B33" s="985"/>
      <c r="C33" s="986"/>
      <c r="D33" s="988"/>
      <c r="E33" s="988"/>
      <c r="F33" s="988"/>
      <c r="G33" s="988"/>
      <c r="H33" s="988"/>
      <c r="I33" s="991"/>
      <c r="J33" s="992"/>
      <c r="K33" s="994"/>
      <c r="L33" s="743"/>
      <c r="M33" s="741" t="s">
        <v>50</v>
      </c>
      <c r="N33" s="743"/>
      <c r="O33" s="996"/>
      <c r="P33" s="992"/>
      <c r="Q33" s="998"/>
      <c r="R33" s="988"/>
      <c r="S33" s="988"/>
      <c r="T33" s="988"/>
      <c r="U33" s="988"/>
      <c r="V33" s="988"/>
      <c r="W33" s="978"/>
      <c r="X33" s="979"/>
      <c r="Y33" s="979"/>
      <c r="Z33" s="979"/>
      <c r="AA33" s="980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983">
        <v>0.4513888888888889</v>
      </c>
      <c r="C34" s="984"/>
      <c r="D34" s="988" t="str">
        <f ca="1">B4</f>
        <v>FCラーゴ河口湖 U12⓫</v>
      </c>
      <c r="E34" s="988"/>
      <c r="F34" s="988"/>
      <c r="G34" s="988"/>
      <c r="H34" s="988"/>
      <c r="I34" s="989" t="str">
        <f>IF(L34:L35="","",(L34+L35))</f>
        <v/>
      </c>
      <c r="J34" s="990"/>
      <c r="K34" s="993" t="s">
        <v>51</v>
      </c>
      <c r="L34" s="742"/>
      <c r="M34" s="740" t="s">
        <v>50</v>
      </c>
      <c r="N34" s="742"/>
      <c r="O34" s="995" t="s">
        <v>52</v>
      </c>
      <c r="P34" s="990" t="str">
        <f>IF(N34:N35="","",(N34+N35))</f>
        <v/>
      </c>
      <c r="Q34" s="997"/>
      <c r="R34" s="988" t="str">
        <f ca="1">B8</f>
        <v>玉諸SSS</v>
      </c>
      <c r="S34" s="988"/>
      <c r="T34" s="988"/>
      <c r="U34" s="988"/>
      <c r="V34" s="988"/>
      <c r="W34" s="974" t="str">
        <f ca="1">B10</f>
        <v>竜北SSS</v>
      </c>
      <c r="X34" s="974"/>
      <c r="Y34" s="1013"/>
      <c r="Z34" s="1013"/>
      <c r="AA34" s="1013"/>
      <c r="AB34" s="974" t="str">
        <f ca="1">B12</f>
        <v>韮崎SC</v>
      </c>
      <c r="AC34" s="974"/>
      <c r="AD34" s="974"/>
      <c r="AE34" s="738"/>
    </row>
    <row r="35" spans="1:31" ht="17.100000000000001" customHeight="1" x14ac:dyDescent="0.25">
      <c r="A35" s="1056"/>
      <c r="B35" s="985"/>
      <c r="C35" s="986"/>
      <c r="D35" s="988"/>
      <c r="E35" s="988"/>
      <c r="F35" s="988"/>
      <c r="G35" s="988"/>
      <c r="H35" s="988"/>
      <c r="I35" s="991"/>
      <c r="J35" s="992"/>
      <c r="K35" s="994"/>
      <c r="L35" s="743"/>
      <c r="M35" s="741" t="s">
        <v>50</v>
      </c>
      <c r="N35" s="743"/>
      <c r="O35" s="996"/>
      <c r="P35" s="992"/>
      <c r="Q35" s="998"/>
      <c r="R35" s="988"/>
      <c r="S35" s="988"/>
      <c r="T35" s="988"/>
      <c r="U35" s="988"/>
      <c r="V35" s="988"/>
      <c r="W35" s="974"/>
      <c r="X35" s="974"/>
      <c r="Y35" s="1013"/>
      <c r="Z35" s="1013"/>
      <c r="AA35" s="1013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983">
        <v>0.4861111111111111</v>
      </c>
      <c r="C36" s="984"/>
      <c r="D36" s="999" t="str">
        <f ca="1">B6</f>
        <v>御坂SSS</v>
      </c>
      <c r="E36" s="1000"/>
      <c r="F36" s="1000"/>
      <c r="G36" s="1000"/>
      <c r="H36" s="1001"/>
      <c r="I36" s="989" t="str">
        <f>IF(L36:L37="","",(L36+L37))</f>
        <v/>
      </c>
      <c r="J36" s="990"/>
      <c r="K36" s="1005" t="s">
        <v>51</v>
      </c>
      <c r="L36" s="740"/>
      <c r="M36" s="740" t="s">
        <v>50</v>
      </c>
      <c r="N36" s="740"/>
      <c r="O36" s="1005" t="s">
        <v>52</v>
      </c>
      <c r="P36" s="990" t="str">
        <f>IF(N36:N37="","",(N36+N37))</f>
        <v/>
      </c>
      <c r="Q36" s="997"/>
      <c r="R36" s="999" t="str">
        <f ca="1">B12</f>
        <v>韮崎SC</v>
      </c>
      <c r="S36" s="1000"/>
      <c r="T36" s="1000"/>
      <c r="U36" s="1000"/>
      <c r="V36" s="1001"/>
      <c r="W36" s="974" t="str">
        <f ca="1">B8</f>
        <v>玉諸SSS</v>
      </c>
      <c r="X36" s="974"/>
      <c r="Y36" s="1013"/>
      <c r="Z36" s="1013"/>
      <c r="AA36" s="1013"/>
      <c r="AB36" s="974" t="str">
        <f ca="1">B4</f>
        <v>FCラーゴ河口湖 U12⓫</v>
      </c>
      <c r="AC36" s="974"/>
      <c r="AD36" s="974"/>
    </row>
    <row r="37" spans="1:31" ht="17.100000000000001" customHeight="1" x14ac:dyDescent="0.25">
      <c r="A37" s="1056"/>
      <c r="B37" s="985"/>
      <c r="C37" s="986"/>
      <c r="D37" s="1002"/>
      <c r="E37" s="1003"/>
      <c r="F37" s="1003"/>
      <c r="G37" s="1003"/>
      <c r="H37" s="1004"/>
      <c r="I37" s="991"/>
      <c r="J37" s="992"/>
      <c r="K37" s="1006"/>
      <c r="L37" s="741"/>
      <c r="M37" s="741" t="s">
        <v>50</v>
      </c>
      <c r="N37" s="741"/>
      <c r="O37" s="1006"/>
      <c r="P37" s="992"/>
      <c r="Q37" s="998"/>
      <c r="R37" s="1002"/>
      <c r="S37" s="1003"/>
      <c r="T37" s="1003"/>
      <c r="U37" s="1003"/>
      <c r="V37" s="1004"/>
      <c r="W37" s="974"/>
      <c r="X37" s="974"/>
      <c r="Y37" s="1013"/>
      <c r="Z37" s="1013"/>
      <c r="AA37" s="1013"/>
      <c r="AB37" s="974"/>
      <c r="AC37" s="974"/>
      <c r="AD37" s="974"/>
    </row>
    <row r="38" spans="1:31" ht="17.100000000000001" customHeight="1" x14ac:dyDescent="0.25">
      <c r="A38" s="1056">
        <v>4</v>
      </c>
      <c r="B38" s="983">
        <v>0.52083333333333337</v>
      </c>
      <c r="C38" s="984"/>
      <c r="D38" s="999" t="str">
        <f ca="1">B4</f>
        <v>FCラーゴ河口湖 U12⓫</v>
      </c>
      <c r="E38" s="1000"/>
      <c r="F38" s="1000"/>
      <c r="G38" s="1000"/>
      <c r="H38" s="1001"/>
      <c r="I38" s="989" t="str">
        <f>IF(L38:L39="","",(L38+L39))</f>
        <v/>
      </c>
      <c r="J38" s="990"/>
      <c r="K38" s="1005" t="s">
        <v>51</v>
      </c>
      <c r="L38" s="744"/>
      <c r="M38" s="744" t="s">
        <v>50</v>
      </c>
      <c r="N38" s="744"/>
      <c r="O38" s="1005" t="s">
        <v>52</v>
      </c>
      <c r="P38" s="990" t="str">
        <f>IF(N38:N39="","",(N38+N39))</f>
        <v/>
      </c>
      <c r="Q38" s="997"/>
      <c r="R38" s="999" t="str">
        <f ca="1">B10</f>
        <v>竜北SSS</v>
      </c>
      <c r="S38" s="1000"/>
      <c r="T38" s="1000"/>
      <c r="U38" s="1000"/>
      <c r="V38" s="1001"/>
      <c r="W38" s="975" t="str">
        <f ca="1">B12</f>
        <v>韮崎SC</v>
      </c>
      <c r="X38" s="976"/>
      <c r="Y38" s="976"/>
      <c r="Z38" s="976"/>
      <c r="AA38" s="977"/>
      <c r="AB38" s="974" t="str">
        <f ca="1">B6</f>
        <v>御坂SSS</v>
      </c>
      <c r="AC38" s="974"/>
      <c r="AD38" s="974"/>
      <c r="AE38" s="738"/>
    </row>
    <row r="39" spans="1:31" ht="17.100000000000001" customHeight="1" x14ac:dyDescent="0.25">
      <c r="A39" s="1056"/>
      <c r="B39" s="985"/>
      <c r="C39" s="986"/>
      <c r="D39" s="1002"/>
      <c r="E39" s="1003"/>
      <c r="F39" s="1003"/>
      <c r="G39" s="1003"/>
      <c r="H39" s="1004"/>
      <c r="I39" s="991"/>
      <c r="J39" s="992"/>
      <c r="K39" s="1006"/>
      <c r="L39" s="741"/>
      <c r="M39" s="741" t="s">
        <v>50</v>
      </c>
      <c r="N39" s="741"/>
      <c r="O39" s="1006"/>
      <c r="P39" s="992"/>
      <c r="Q39" s="998"/>
      <c r="R39" s="1002"/>
      <c r="S39" s="1003"/>
      <c r="T39" s="1003"/>
      <c r="U39" s="1003"/>
      <c r="V39" s="1004"/>
      <c r="W39" s="978"/>
      <c r="X39" s="979"/>
      <c r="Y39" s="979"/>
      <c r="Z39" s="979"/>
      <c r="AA39" s="980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983">
        <v>0.55555555555555558</v>
      </c>
      <c r="C40" s="984"/>
      <c r="D40" s="999" t="str">
        <f ca="1">B6</f>
        <v>御坂SSS</v>
      </c>
      <c r="E40" s="1000"/>
      <c r="F40" s="1000"/>
      <c r="G40" s="1000"/>
      <c r="H40" s="1001"/>
      <c r="I40" s="989" t="str">
        <f>IF(L40:L41="","",(L40+L41))</f>
        <v/>
      </c>
      <c r="J40" s="990"/>
      <c r="K40" s="1005" t="s">
        <v>51</v>
      </c>
      <c r="L40" s="740"/>
      <c r="M40" s="740" t="s">
        <v>50</v>
      </c>
      <c r="N40" s="740"/>
      <c r="O40" s="1005" t="s">
        <v>52</v>
      </c>
      <c r="P40" s="990" t="str">
        <f>IF(N40:N41="","",(N40+N41))</f>
        <v/>
      </c>
      <c r="Q40" s="997"/>
      <c r="R40" s="999" t="str">
        <f ca="1">B8</f>
        <v>玉諸SSS</v>
      </c>
      <c r="S40" s="1000"/>
      <c r="T40" s="1000"/>
      <c r="U40" s="1000"/>
      <c r="V40" s="1001"/>
      <c r="W40" s="975" t="str">
        <f ca="1">B4</f>
        <v>FCラーゴ河口湖 U12⓫</v>
      </c>
      <c r="X40" s="976"/>
      <c r="Y40" s="976"/>
      <c r="Z40" s="976"/>
      <c r="AA40" s="977"/>
      <c r="AB40" s="974" t="str">
        <f t="shared" ref="AB40" ca="1" si="2">B10</f>
        <v>竜北SSS</v>
      </c>
      <c r="AC40" s="974"/>
      <c r="AD40" s="974"/>
      <c r="AE40" s="738"/>
    </row>
    <row r="41" spans="1:31" ht="17.100000000000001" customHeight="1" x14ac:dyDescent="0.25">
      <c r="A41" s="1056"/>
      <c r="B41" s="985"/>
      <c r="C41" s="986"/>
      <c r="D41" s="1002"/>
      <c r="E41" s="1003"/>
      <c r="F41" s="1003"/>
      <c r="G41" s="1003"/>
      <c r="H41" s="1004"/>
      <c r="I41" s="991"/>
      <c r="J41" s="992"/>
      <c r="K41" s="1006"/>
      <c r="L41" s="741"/>
      <c r="M41" s="741" t="s">
        <v>50</v>
      </c>
      <c r="N41" s="741"/>
      <c r="O41" s="1006"/>
      <c r="P41" s="992"/>
      <c r="Q41" s="998"/>
      <c r="R41" s="1002"/>
      <c r="S41" s="1003"/>
      <c r="T41" s="1003"/>
      <c r="U41" s="1003"/>
      <c r="V41" s="1004"/>
      <c r="W41" s="978"/>
      <c r="X41" s="979"/>
      <c r="Y41" s="979"/>
      <c r="Z41" s="979"/>
      <c r="AA41" s="980"/>
      <c r="AB41" s="974"/>
      <c r="AC41" s="974"/>
      <c r="AD41" s="974"/>
      <c r="AE41" s="738"/>
    </row>
    <row r="43" spans="1:31" x14ac:dyDescent="0.2">
      <c r="B43" s="745"/>
      <c r="C43" s="738"/>
      <c r="W43" s="738"/>
      <c r="X43" s="738"/>
      <c r="Y43" s="738"/>
      <c r="Z43" s="738"/>
      <c r="AA43" s="738"/>
      <c r="AB43" s="738"/>
      <c r="AC43" s="738"/>
    </row>
    <row r="44" spans="1:31" ht="13.9" x14ac:dyDescent="0.2">
      <c r="B44" s="745"/>
      <c r="C44" s="745"/>
      <c r="D44" s="748"/>
      <c r="E44" s="748"/>
      <c r="F44" s="748"/>
      <c r="G44" s="748"/>
      <c r="H44" s="748"/>
      <c r="K44" s="745"/>
      <c r="M44" s="747"/>
      <c r="O44" s="745"/>
      <c r="P44" s="746"/>
    </row>
    <row r="45" spans="1:31" ht="13.5" customHeight="1" x14ac:dyDescent="0.2">
      <c r="B45" s="745"/>
      <c r="C45" s="754"/>
      <c r="D45" s="756"/>
      <c r="E45" s="748"/>
      <c r="F45" s="748"/>
      <c r="G45" s="748"/>
      <c r="H45" s="748"/>
      <c r="I45" s="746"/>
      <c r="K45" s="745"/>
      <c r="M45" s="747"/>
      <c r="O45" s="745"/>
      <c r="P45" s="746"/>
    </row>
    <row r="46" spans="1:31" ht="13.9" x14ac:dyDescent="0.2">
      <c r="B46" s="745"/>
      <c r="C46" s="755"/>
      <c r="D46" s="757"/>
      <c r="E46" s="749"/>
      <c r="F46" s="749"/>
      <c r="G46" s="749"/>
      <c r="H46" s="749"/>
      <c r="I46" s="758"/>
      <c r="J46" s="750"/>
      <c r="K46" s="751"/>
      <c r="M46" s="747"/>
      <c r="O46" s="745"/>
      <c r="P46" s="752"/>
      <c r="Q46" s="753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</row>
    <row r="47" spans="1:31" ht="13.9" x14ac:dyDescent="0.2">
      <c r="B47" s="745"/>
      <c r="C47" s="738"/>
      <c r="D47" s="749"/>
      <c r="E47" s="749"/>
      <c r="F47" s="749"/>
      <c r="G47" s="749"/>
      <c r="H47" s="749"/>
      <c r="I47" s="750"/>
      <c r="J47" s="750"/>
      <c r="K47" s="751"/>
      <c r="M47" s="747"/>
      <c r="O47" s="745"/>
      <c r="P47" s="752"/>
      <c r="Q47" s="753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</row>
    <row r="48" spans="1:31" ht="13.9" x14ac:dyDescent="0.2">
      <c r="B48" s="745"/>
      <c r="C48" s="755"/>
      <c r="D48" s="757"/>
      <c r="E48" s="749"/>
      <c r="F48" s="749"/>
      <c r="G48" s="749"/>
      <c r="H48" s="749"/>
      <c r="I48" s="758"/>
      <c r="J48" s="750"/>
      <c r="K48" s="751"/>
      <c r="M48" s="747"/>
      <c r="O48" s="745"/>
      <c r="P48" s="752"/>
      <c r="Q48" s="753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</row>
    <row r="49" spans="2:29" ht="13.9" x14ac:dyDescent="0.2">
      <c r="B49" s="745"/>
      <c r="C49" s="738"/>
      <c r="D49" s="749"/>
      <c r="E49" s="749"/>
      <c r="F49" s="749"/>
      <c r="G49" s="749"/>
      <c r="H49" s="749"/>
      <c r="I49" s="750"/>
      <c r="J49" s="750"/>
      <c r="K49" s="751"/>
      <c r="M49" s="747"/>
      <c r="O49" s="745"/>
      <c r="P49" s="752"/>
      <c r="Q49" s="753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</row>
  </sheetData>
  <protectedRanges>
    <protectedRange password="C4D3" sqref="D4:R4 D6:R6 D8:R8 D10:R10 D12:R12" name="関数データ保護"/>
  </protectedRanges>
  <mergeCells count="201">
    <mergeCell ref="AD2:AD3"/>
    <mergeCell ref="A4:A5"/>
    <mergeCell ref="B4:C5"/>
    <mergeCell ref="D4:F5"/>
    <mergeCell ref="S4:U5"/>
    <mergeCell ref="V4:X5"/>
    <mergeCell ref="Y4:Z5"/>
    <mergeCell ref="AA4:AB5"/>
    <mergeCell ref="AC4:AC5"/>
    <mergeCell ref="AD4:AD5"/>
    <mergeCell ref="A6:A7"/>
    <mergeCell ref="B12:C13"/>
    <mergeCell ref="M2:O3"/>
    <mergeCell ref="J2:L3"/>
    <mergeCell ref="S2:U3"/>
    <mergeCell ref="V2:X3"/>
    <mergeCell ref="Y2:Z3"/>
    <mergeCell ref="AA2:AB3"/>
    <mergeCell ref="A8:A9"/>
    <mergeCell ref="B6:C7"/>
    <mergeCell ref="G6:I7"/>
    <mergeCell ref="G4:I4"/>
    <mergeCell ref="J4:L4"/>
    <mergeCell ref="M4:O4"/>
    <mergeCell ref="P4:R4"/>
    <mergeCell ref="A10:A11"/>
    <mergeCell ref="B10:C11"/>
    <mergeCell ref="D12:F12"/>
    <mergeCell ref="G12:I12"/>
    <mergeCell ref="D6:F6"/>
    <mergeCell ref="P6:R6"/>
    <mergeCell ref="D8:F8"/>
    <mergeCell ref="G8:I8"/>
    <mergeCell ref="M8:O8"/>
    <mergeCell ref="A1:B1"/>
    <mergeCell ref="C1:E1"/>
    <mergeCell ref="B2:C3"/>
    <mergeCell ref="D2:F3"/>
    <mergeCell ref="P2:R3"/>
    <mergeCell ref="G2:I3"/>
    <mergeCell ref="AE4:AE5"/>
    <mergeCell ref="P12:R13"/>
    <mergeCell ref="S12:U13"/>
    <mergeCell ref="V12:X13"/>
    <mergeCell ref="AD10:AD11"/>
    <mergeCell ref="AE10:AE11"/>
    <mergeCell ref="AC10:AC11"/>
    <mergeCell ref="AC6:AC7"/>
    <mergeCell ref="AD6:AD7"/>
    <mergeCell ref="AE6:AE7"/>
    <mergeCell ref="S6:U7"/>
    <mergeCell ref="AE8:AE9"/>
    <mergeCell ref="AE12:AE13"/>
    <mergeCell ref="Y12:Z13"/>
    <mergeCell ref="AA12:AB13"/>
    <mergeCell ref="AC12:AC13"/>
    <mergeCell ref="A12:A13"/>
    <mergeCell ref="B8:C9"/>
    <mergeCell ref="W18:AA19"/>
    <mergeCell ref="V6:X7"/>
    <mergeCell ref="Y6:Z7"/>
    <mergeCell ref="AA6:AB7"/>
    <mergeCell ref="J8:L9"/>
    <mergeCell ref="S8:U9"/>
    <mergeCell ref="V8:X9"/>
    <mergeCell ref="Y8:Z9"/>
    <mergeCell ref="AA10:AB11"/>
    <mergeCell ref="S10:U11"/>
    <mergeCell ref="V10:X11"/>
    <mergeCell ref="Y10:Z11"/>
    <mergeCell ref="AB18:AD19"/>
    <mergeCell ref="AA8:AB9"/>
    <mergeCell ref="AC8:AC9"/>
    <mergeCell ref="AD8:AD9"/>
    <mergeCell ref="AD12:AD13"/>
    <mergeCell ref="W16:AA17"/>
    <mergeCell ref="AB16:AD17"/>
    <mergeCell ref="M10:O11"/>
    <mergeCell ref="J12:L12"/>
    <mergeCell ref="M12:O12"/>
    <mergeCell ref="J6:L6"/>
    <mergeCell ref="M6:O6"/>
    <mergeCell ref="A18:A19"/>
    <mergeCell ref="B18:C19"/>
    <mergeCell ref="D18:H19"/>
    <mergeCell ref="I18:J19"/>
    <mergeCell ref="K18:K19"/>
    <mergeCell ref="O18:O19"/>
    <mergeCell ref="P18:Q19"/>
    <mergeCell ref="R18:V19"/>
    <mergeCell ref="B15:H15"/>
    <mergeCell ref="A16:A17"/>
    <mergeCell ref="B16:C17"/>
    <mergeCell ref="D16:E17"/>
    <mergeCell ref="F16:H17"/>
    <mergeCell ref="I16:K17"/>
    <mergeCell ref="L16:V17"/>
    <mergeCell ref="AB22:AD23"/>
    <mergeCell ref="A20:A21"/>
    <mergeCell ref="B20:C21"/>
    <mergeCell ref="D20:H21"/>
    <mergeCell ref="I20:J21"/>
    <mergeCell ref="K20:K21"/>
    <mergeCell ref="O20:O21"/>
    <mergeCell ref="P20:Q21"/>
    <mergeCell ref="R20:V21"/>
    <mergeCell ref="W20:AA21"/>
    <mergeCell ref="AB20:AD21"/>
    <mergeCell ref="A22:A23"/>
    <mergeCell ref="B22:C23"/>
    <mergeCell ref="D22:H23"/>
    <mergeCell ref="I22:J23"/>
    <mergeCell ref="K22:K23"/>
    <mergeCell ref="O22:O23"/>
    <mergeCell ref="P22:Q23"/>
    <mergeCell ref="R22:V23"/>
    <mergeCell ref="W22:AA23"/>
    <mergeCell ref="K32:K33"/>
    <mergeCell ref="O32:O33"/>
    <mergeCell ref="AB26:AD27"/>
    <mergeCell ref="A24:A25"/>
    <mergeCell ref="B24:C25"/>
    <mergeCell ref="D24:H25"/>
    <mergeCell ref="I24:J25"/>
    <mergeCell ref="K24:K25"/>
    <mergeCell ref="O24:O25"/>
    <mergeCell ref="P24:Q25"/>
    <mergeCell ref="R24:V25"/>
    <mergeCell ref="W24:AA25"/>
    <mergeCell ref="AB24:AD25"/>
    <mergeCell ref="A26:A27"/>
    <mergeCell ref="B26:C27"/>
    <mergeCell ref="D26:H27"/>
    <mergeCell ref="I26:J27"/>
    <mergeCell ref="K26:K27"/>
    <mergeCell ref="O26:O27"/>
    <mergeCell ref="P26:Q27"/>
    <mergeCell ref="R26:V27"/>
    <mergeCell ref="W26:AA27"/>
    <mergeCell ref="A40:A41"/>
    <mergeCell ref="B40:C41"/>
    <mergeCell ref="D40:H41"/>
    <mergeCell ref="I40:J41"/>
    <mergeCell ref="K40:K41"/>
    <mergeCell ref="O40:O41"/>
    <mergeCell ref="A34:A35"/>
    <mergeCell ref="B34:C35"/>
    <mergeCell ref="D34:H35"/>
    <mergeCell ref="I34:J35"/>
    <mergeCell ref="K34:K35"/>
    <mergeCell ref="O34:O35"/>
    <mergeCell ref="A36:A37"/>
    <mergeCell ref="B36:C37"/>
    <mergeCell ref="AB36:AD37"/>
    <mergeCell ref="W30:AA31"/>
    <mergeCell ref="AB30:AD31"/>
    <mergeCell ref="P32:Q33"/>
    <mergeCell ref="R32:V33"/>
    <mergeCell ref="A38:A39"/>
    <mergeCell ref="B38:C39"/>
    <mergeCell ref="D38:H39"/>
    <mergeCell ref="I38:J39"/>
    <mergeCell ref="K38:K39"/>
    <mergeCell ref="O38:O39"/>
    <mergeCell ref="AB34:AD35"/>
    <mergeCell ref="W32:AA33"/>
    <mergeCell ref="AB32:AD33"/>
    <mergeCell ref="A30:A31"/>
    <mergeCell ref="B30:C31"/>
    <mergeCell ref="D30:E31"/>
    <mergeCell ref="F30:H31"/>
    <mergeCell ref="I30:K31"/>
    <mergeCell ref="L30:V31"/>
    <mergeCell ref="A32:A33"/>
    <mergeCell ref="B32:C33"/>
    <mergeCell ref="D32:H33"/>
    <mergeCell ref="I32:J33"/>
    <mergeCell ref="P8:R8"/>
    <mergeCell ref="D10:F10"/>
    <mergeCell ref="G10:I10"/>
    <mergeCell ref="J10:L10"/>
    <mergeCell ref="P10:R10"/>
    <mergeCell ref="B28:H29"/>
    <mergeCell ref="AB40:AD41"/>
    <mergeCell ref="P38:Q39"/>
    <mergeCell ref="R38:V39"/>
    <mergeCell ref="W38:AA39"/>
    <mergeCell ref="AB38:AD39"/>
    <mergeCell ref="W36:AA37"/>
    <mergeCell ref="P40:Q41"/>
    <mergeCell ref="R40:V41"/>
    <mergeCell ref="W40:AA41"/>
    <mergeCell ref="P34:Q35"/>
    <mergeCell ref="R34:V35"/>
    <mergeCell ref="W34:AA35"/>
    <mergeCell ref="D36:H37"/>
    <mergeCell ref="I36:J37"/>
    <mergeCell ref="K36:K37"/>
    <mergeCell ref="O36:O37"/>
    <mergeCell ref="P36:Q37"/>
    <mergeCell ref="R36:V37"/>
  </mergeCells>
  <phoneticPr fontId="3"/>
  <conditionalFormatting sqref="V4:AD13">
    <cfRule type="expression" dxfId="8" priority="1">
      <formula>$I$26=""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4">
    <tabColor theme="5" tint="0.79998168889431442"/>
    <pageSetUpPr fitToPage="1"/>
  </sheetPr>
  <dimension ref="A1:AG49"/>
  <sheetViews>
    <sheetView showGridLines="0" workbookViewId="0">
      <selection activeCell="V4" sqref="V4:AD13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49" width="2.59765625" style="731" customWidth="1"/>
    <col min="50" max="62" width="2.3984375" style="731" customWidth="1"/>
    <col min="63" max="16384" width="9" style="731"/>
  </cols>
  <sheetData>
    <row r="1" spans="1:33" ht="34.5" customHeight="1" x14ac:dyDescent="0.2">
      <c r="A1" s="1030" t="str">
        <f>B2</f>
        <v>I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(60)'!$AF$61,MATCH('予選(B)'!A1,'R抽選用 (60)'!$Q$56:$Q$67,0),0)</f>
        <v>#N/A</v>
      </c>
      <c r="I1" s="728" t="e">
        <f ca="1">OFFSET('R抽選用 (60)'!$AF$61,MATCH('予選(B)'!A1,'R抽選用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0</v>
      </c>
      <c r="AG1" s="731">
        <f>IF(AF1&gt;AF2,AF1,AF2)</f>
        <v>7</v>
      </c>
    </row>
    <row r="2" spans="1:33" ht="17.100000000000001" customHeight="1" x14ac:dyDescent="0.2">
      <c r="A2" s="732"/>
      <c r="B2" s="1032" t="s">
        <v>247</v>
      </c>
      <c r="C2" s="1033"/>
      <c r="D2" s="975" t="str">
        <f ca="1">B4</f>
        <v>大里SSS⑥</v>
      </c>
      <c r="E2" s="976"/>
      <c r="F2" s="977"/>
      <c r="G2" s="975" t="str">
        <f ca="1">B6</f>
        <v>スペリオール上吉田</v>
      </c>
      <c r="H2" s="976"/>
      <c r="I2" s="977"/>
      <c r="J2" s="975" t="str">
        <f ca="1">B8</f>
        <v>北杜UFC</v>
      </c>
      <c r="K2" s="976"/>
      <c r="L2" s="977"/>
      <c r="M2" s="975" t="str">
        <f ca="1">B10</f>
        <v>昭和町SSS</v>
      </c>
      <c r="N2" s="976"/>
      <c r="O2" s="977"/>
      <c r="P2" s="975" t="str">
        <f ca="1">B12</f>
        <v>エイブルSC</v>
      </c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7</v>
      </c>
      <c r="AG2" s="731">
        <f>IF(AF1&gt;AF2,5,15)</f>
        <v>15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大里SSS⑥</v>
      </c>
      <c r="C4" s="1001"/>
      <c r="D4" s="1050"/>
      <c r="E4" s="1051"/>
      <c r="F4" s="1052"/>
      <c r="G4" s="1053" t="str">
        <f>IF(G5="","",IF(G5=I5,"△",IF(G5&gt;I5,"○","●")))</f>
        <v>○</v>
      </c>
      <c r="H4" s="1054"/>
      <c r="I4" s="1055"/>
      <c r="J4" s="1053" t="str">
        <f>IF(J5="","",IF(J5=L5,"△",IF(J5&gt;L5,"○","●")))</f>
        <v/>
      </c>
      <c r="K4" s="1054"/>
      <c r="L4" s="1055"/>
      <c r="M4" s="1053" t="str">
        <f>IF(M5="","",IF(M5=O5,"△",IF(M5&gt;O5,"○","●")))</f>
        <v/>
      </c>
      <c r="N4" s="1054"/>
      <c r="O4" s="1055"/>
      <c r="P4" s="1053" t="str">
        <f>IF(P5="","",IF(P5=R5,"△",IF(P5&gt;R5,"○","●")))</f>
        <v>○</v>
      </c>
      <c r="Q4" s="1054"/>
      <c r="R4" s="1055"/>
      <c r="S4" s="975"/>
      <c r="T4" s="976"/>
      <c r="U4" s="977"/>
      <c r="V4" s="974"/>
      <c r="W4" s="974"/>
      <c r="X4" s="974"/>
      <c r="Y4" s="1042"/>
      <c r="Z4" s="974"/>
      <c r="AA4" s="1042"/>
      <c r="AB4" s="974"/>
      <c r="AC4" s="1045"/>
      <c r="AD4" s="1043"/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>
        <f>I20</f>
        <v>9</v>
      </c>
      <c r="H5" s="760" t="s">
        <v>50</v>
      </c>
      <c r="I5" s="761">
        <f>P20</f>
        <v>0</v>
      </c>
      <c r="J5" s="759" t="str">
        <f>I34</f>
        <v/>
      </c>
      <c r="K5" s="760" t="s">
        <v>50</v>
      </c>
      <c r="L5" s="761" t="str">
        <f>P34</f>
        <v/>
      </c>
      <c r="M5" s="759" t="str">
        <f>I38</f>
        <v/>
      </c>
      <c r="N5" s="760" t="s">
        <v>50</v>
      </c>
      <c r="O5" s="761" t="str">
        <f>P38</f>
        <v/>
      </c>
      <c r="P5" s="759">
        <f>I24</f>
        <v>5</v>
      </c>
      <c r="Q5" s="760" t="s">
        <v>50</v>
      </c>
      <c r="R5" s="761">
        <f>P24</f>
        <v>0</v>
      </c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スペリオール上吉田</v>
      </c>
      <c r="C6" s="1001"/>
      <c r="D6" s="1021" t="str">
        <f>IF(D7="","",IF(D7=F7,"△",IF(D7&gt;F7,"○","●")))</f>
        <v>●</v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>●</v>
      </c>
      <c r="N6" s="1022"/>
      <c r="O6" s="1023"/>
      <c r="P6" s="1021" t="str">
        <f>IF(P7="","",IF(P7=R7,"△",IF(P7&gt;R7,"○","●")))</f>
        <v/>
      </c>
      <c r="Q6" s="1022"/>
      <c r="R6" s="1023"/>
      <c r="S6" s="975"/>
      <c r="T6" s="976"/>
      <c r="U6" s="977"/>
      <c r="V6" s="974"/>
      <c r="W6" s="974"/>
      <c r="X6" s="974"/>
      <c r="Y6" s="1042"/>
      <c r="Z6" s="974"/>
      <c r="AA6" s="1042"/>
      <c r="AB6" s="974"/>
      <c r="AC6" s="1045"/>
      <c r="AD6" s="1043"/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>
        <f>IF(G4="","",I5)</f>
        <v>0</v>
      </c>
      <c r="E7" s="760" t="s">
        <v>50</v>
      </c>
      <c r="F7" s="762">
        <f>IF(G4="","",G5)</f>
        <v>9</v>
      </c>
      <c r="G7" s="1027"/>
      <c r="H7" s="1028"/>
      <c r="I7" s="1029"/>
      <c r="J7" s="759" t="str">
        <f>I40</f>
        <v/>
      </c>
      <c r="K7" s="760" t="s">
        <v>50</v>
      </c>
      <c r="L7" s="761" t="str">
        <f>P40</f>
        <v/>
      </c>
      <c r="M7" s="759">
        <f>I26</f>
        <v>0</v>
      </c>
      <c r="N7" s="760" t="s">
        <v>50</v>
      </c>
      <c r="O7" s="761">
        <f>P26</f>
        <v>1</v>
      </c>
      <c r="P7" s="759" t="str">
        <f>I36</f>
        <v/>
      </c>
      <c r="Q7" s="760" t="s">
        <v>50</v>
      </c>
      <c r="R7" s="761" t="str">
        <f>P36</f>
        <v/>
      </c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北杜UFC</v>
      </c>
      <c r="C8" s="1001"/>
      <c r="D8" s="1021" t="str">
        <f>IF(D9="","",IF(D9=F9,"△",IF(D9&gt;F9,"○","●")))</f>
        <v/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>○</v>
      </c>
      <c r="N8" s="1022"/>
      <c r="O8" s="1023"/>
      <c r="P8" s="1021" t="str">
        <f>IF(P9="","",IF(P9=R9,"△",IF(P9&gt;R9,"○","●")))</f>
        <v>○</v>
      </c>
      <c r="Q8" s="1022"/>
      <c r="R8" s="1023"/>
      <c r="S8" s="975"/>
      <c r="T8" s="976"/>
      <c r="U8" s="977"/>
      <c r="V8" s="974"/>
      <c r="W8" s="974"/>
      <c r="X8" s="974"/>
      <c r="Y8" s="1042"/>
      <c r="Z8" s="974"/>
      <c r="AA8" s="1042"/>
      <c r="AB8" s="974"/>
      <c r="AC8" s="1045"/>
      <c r="AD8" s="1043"/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 t="str">
        <f>IF(J4="","",L5)</f>
        <v/>
      </c>
      <c r="E9" s="760" t="s">
        <v>50</v>
      </c>
      <c r="F9" s="762" t="str">
        <f>IF(J4="","",J5)</f>
        <v/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>
        <f>I22</f>
        <v>2</v>
      </c>
      <c r="N9" s="760" t="s">
        <v>50</v>
      </c>
      <c r="O9" s="761">
        <f>P22</f>
        <v>1</v>
      </c>
      <c r="P9" s="759">
        <f>I18</f>
        <v>5</v>
      </c>
      <c r="Q9" s="760" t="s">
        <v>50</v>
      </c>
      <c r="R9" s="761">
        <f>P18</f>
        <v>0</v>
      </c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昭和町SSS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>○</v>
      </c>
      <c r="H10" s="1022"/>
      <c r="I10" s="1023"/>
      <c r="J10" s="1021" t="str">
        <f>IF(AND(J11="",J11=L11),"",IF(J11&gt;L11,"○",IF(J11&lt;L11,"●",IF(AND(J11&gt;=0,J11=L11),"△"))))</f>
        <v>●</v>
      </c>
      <c r="K10" s="1022"/>
      <c r="L10" s="1023"/>
      <c r="M10" s="1024"/>
      <c r="N10" s="1025"/>
      <c r="O10" s="1026"/>
      <c r="P10" s="1021" t="str">
        <f>IF(AND(P11="",P11=R11),"",IF(P11&gt;R11,"○",IF(P11&lt;R11,"●",IF(AND(P11&gt;=0,P11=R11),"△"))))</f>
        <v/>
      </c>
      <c r="Q10" s="1022"/>
      <c r="R10" s="1023"/>
      <c r="S10" s="975"/>
      <c r="T10" s="976"/>
      <c r="U10" s="977"/>
      <c r="V10" s="974"/>
      <c r="W10" s="974"/>
      <c r="X10" s="974"/>
      <c r="Y10" s="1042"/>
      <c r="Z10" s="974"/>
      <c r="AA10" s="1042"/>
      <c r="AB10" s="974"/>
      <c r="AC10" s="1045"/>
      <c r="AD10" s="1043"/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>
        <f>IF(M6="","",O7)</f>
        <v>1</v>
      </c>
      <c r="H11" s="760" t="s">
        <v>50</v>
      </c>
      <c r="I11" s="762">
        <f>IF(M6="","",M7)</f>
        <v>0</v>
      </c>
      <c r="J11" s="763">
        <f>IF(M8="","",O9)</f>
        <v>1</v>
      </c>
      <c r="K11" s="760" t="s">
        <v>50</v>
      </c>
      <c r="L11" s="762">
        <f>IF(M8="","",M9)</f>
        <v>2</v>
      </c>
      <c r="M11" s="1027"/>
      <c r="N11" s="1028"/>
      <c r="O11" s="1029"/>
      <c r="P11" s="759" t="str">
        <f>I32</f>
        <v/>
      </c>
      <c r="Q11" s="760" t="s">
        <v>50</v>
      </c>
      <c r="R11" s="761" t="str">
        <f>P32</f>
        <v/>
      </c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 t="str">
        <f ca="1">OFFSET('R抽選用 (60)'!$B$2,$AG$2+A12,$AG$1)</f>
        <v>エイブルSC</v>
      </c>
      <c r="C12" s="1001"/>
      <c r="D12" s="1021" t="str">
        <f>IF(AND(D13="",D13=F13),"",IF(D13&gt;F13,"○",IF(D13&lt;F13,"●",IF(AND(D13&gt;=0,D13=F13),"△"))))</f>
        <v>●</v>
      </c>
      <c r="E12" s="1022"/>
      <c r="F12" s="1023"/>
      <c r="G12" s="1021" t="str">
        <f>IF(AND(G13="",G13=I13),"",IF(G13&gt;I13,"○",IF(G13&lt;I13,"●",IF(AND(G13&gt;=0,G13=I13),"△"))))</f>
        <v/>
      </c>
      <c r="H12" s="1022"/>
      <c r="I12" s="1023"/>
      <c r="J12" s="1021" t="str">
        <f>IF(AND(J13="",J13=L13),"",IF(J13&gt;L13,"○",IF(J13&lt;L13,"●",IF(AND(J13&gt;=0,J13=L13),"△"))))</f>
        <v>●</v>
      </c>
      <c r="K12" s="1022"/>
      <c r="L12" s="1023"/>
      <c r="M12" s="1021" t="str">
        <f>IF(AND(M13="",M13=O13),"",IF(M13&gt;O13,"○",IF(M13&lt;O13,"●",IF(AND(M13&gt;=0,M13=O13),"△"))))</f>
        <v/>
      </c>
      <c r="N12" s="1022"/>
      <c r="O12" s="1023"/>
      <c r="P12" s="1024"/>
      <c r="Q12" s="1025"/>
      <c r="R12" s="1026"/>
      <c r="S12" s="975"/>
      <c r="T12" s="976"/>
      <c r="U12" s="977"/>
      <c r="V12" s="974"/>
      <c r="W12" s="974"/>
      <c r="X12" s="974"/>
      <c r="Y12" s="1042"/>
      <c r="Z12" s="974"/>
      <c r="AA12" s="1042"/>
      <c r="AB12" s="974"/>
      <c r="AC12" s="1045"/>
      <c r="AD12" s="1043"/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>
        <f>IF(P4="","",R5)</f>
        <v>0</v>
      </c>
      <c r="E13" s="760" t="s">
        <v>50</v>
      </c>
      <c r="F13" s="762">
        <f>IF(P4="","",P5)</f>
        <v>5</v>
      </c>
      <c r="G13" s="763" t="str">
        <f>IF(P6="","",R7)</f>
        <v/>
      </c>
      <c r="H13" s="760" t="s">
        <v>50</v>
      </c>
      <c r="I13" s="762" t="str">
        <f>IF(P6="","",P7)</f>
        <v/>
      </c>
      <c r="J13" s="763">
        <f>IF(P8="","",R9)</f>
        <v>0</v>
      </c>
      <c r="K13" s="760" t="s">
        <v>50</v>
      </c>
      <c r="L13" s="762">
        <f>IF(P8="","",P9)</f>
        <v>5</v>
      </c>
      <c r="M13" s="763" t="str">
        <f>IF(P10="","",R11)</f>
        <v/>
      </c>
      <c r="N13" s="760" t="s">
        <v>50</v>
      </c>
      <c r="O13" s="762" t="str">
        <f>IF(P10="","",P11)</f>
        <v/>
      </c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I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tr">
        <f ca="1">OFFSET('R抽選用 (60)'!$A$5,AG2-4,AG1)</f>
        <v>西条小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B8</f>
        <v>北杜UFC</v>
      </c>
      <c r="E18" s="988"/>
      <c r="F18" s="988"/>
      <c r="G18" s="988"/>
      <c r="H18" s="988"/>
      <c r="I18" s="989">
        <f>IF(L18:L19="","",(L18+L19))</f>
        <v>5</v>
      </c>
      <c r="J18" s="990"/>
      <c r="K18" s="993" t="s">
        <v>51</v>
      </c>
      <c r="L18" s="742">
        <v>3</v>
      </c>
      <c r="M18" s="740" t="s">
        <v>50</v>
      </c>
      <c r="N18" s="742">
        <v>0</v>
      </c>
      <c r="O18" s="995" t="s">
        <v>52</v>
      </c>
      <c r="P18" s="990">
        <f>IF(N18:N19="","",(N18+N19))</f>
        <v>0</v>
      </c>
      <c r="Q18" s="997"/>
      <c r="R18" s="988" t="str">
        <f ca="1">B12</f>
        <v>エイブルSC</v>
      </c>
      <c r="S18" s="988"/>
      <c r="T18" s="988"/>
      <c r="U18" s="988"/>
      <c r="V18" s="988"/>
      <c r="W18" s="974" t="str">
        <f ca="1">B6</f>
        <v>スペリオール上吉田</v>
      </c>
      <c r="X18" s="974"/>
      <c r="Y18" s="1013"/>
      <c r="Z18" s="1013"/>
      <c r="AA18" s="1013"/>
      <c r="AB18" s="974" t="str">
        <f ca="1">B10</f>
        <v>昭和町SSS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994"/>
      <c r="L19" s="743">
        <v>2</v>
      </c>
      <c r="M19" s="741" t="s">
        <v>50</v>
      </c>
      <c r="N19" s="743">
        <v>0</v>
      </c>
      <c r="O19" s="996"/>
      <c r="P19" s="992"/>
      <c r="Q19" s="998"/>
      <c r="R19" s="988"/>
      <c r="S19" s="988"/>
      <c r="T19" s="988"/>
      <c r="U19" s="988"/>
      <c r="V19" s="988"/>
      <c r="W19" s="974"/>
      <c r="X19" s="974"/>
      <c r="Y19" s="1013"/>
      <c r="Z19" s="1013"/>
      <c r="AA19" s="1013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B4</f>
        <v>大里SSS⑥</v>
      </c>
      <c r="E20" s="988"/>
      <c r="F20" s="988"/>
      <c r="G20" s="988"/>
      <c r="H20" s="988"/>
      <c r="I20" s="989">
        <f>IF(L20:L21="","",(L20+L21))</f>
        <v>9</v>
      </c>
      <c r="J20" s="990"/>
      <c r="K20" s="993" t="s">
        <v>51</v>
      </c>
      <c r="L20" s="742">
        <v>3</v>
      </c>
      <c r="M20" s="740" t="s">
        <v>50</v>
      </c>
      <c r="N20" s="742">
        <v>0</v>
      </c>
      <c r="O20" s="995" t="s">
        <v>52</v>
      </c>
      <c r="P20" s="990">
        <f>IF(N20:N21="","",(N20+N21))</f>
        <v>0</v>
      </c>
      <c r="Q20" s="997"/>
      <c r="R20" s="988" t="str">
        <f ca="1">B6</f>
        <v>スペリオール上吉田</v>
      </c>
      <c r="S20" s="988"/>
      <c r="T20" s="988"/>
      <c r="U20" s="988"/>
      <c r="V20" s="988"/>
      <c r="W20" s="974" t="str">
        <f ca="1">B8</f>
        <v>北杜UFC</v>
      </c>
      <c r="X20" s="974"/>
      <c r="Y20" s="1013"/>
      <c r="Z20" s="1013"/>
      <c r="AA20" s="1013"/>
      <c r="AB20" s="974" t="str">
        <f ca="1">B12</f>
        <v>エイブルSC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>
        <v>6</v>
      </c>
      <c r="M21" s="741" t="s">
        <v>50</v>
      </c>
      <c r="N21" s="743">
        <v>0</v>
      </c>
      <c r="O21" s="996"/>
      <c r="P21" s="992"/>
      <c r="Q21" s="998"/>
      <c r="R21" s="988"/>
      <c r="S21" s="988"/>
      <c r="T21" s="988"/>
      <c r="U21" s="988"/>
      <c r="V21" s="988"/>
      <c r="W21" s="974"/>
      <c r="X21" s="974"/>
      <c r="Y21" s="1013"/>
      <c r="Z21" s="1013"/>
      <c r="AA21" s="1013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0.50694444444444442</v>
      </c>
      <c r="C22" s="984"/>
      <c r="D22" s="1007" t="str">
        <f ca="1">B8</f>
        <v>北杜UFC</v>
      </c>
      <c r="E22" s="1008"/>
      <c r="F22" s="1008"/>
      <c r="G22" s="1008"/>
      <c r="H22" s="1009"/>
      <c r="I22" s="989">
        <f>IF(L22:L23="","",(L22+L23))</f>
        <v>2</v>
      </c>
      <c r="J22" s="990"/>
      <c r="K22" s="1005" t="s">
        <v>51</v>
      </c>
      <c r="L22" s="740">
        <v>0</v>
      </c>
      <c r="M22" s="740" t="s">
        <v>50</v>
      </c>
      <c r="N22" s="740">
        <v>1</v>
      </c>
      <c r="O22" s="1005" t="s">
        <v>52</v>
      </c>
      <c r="P22" s="990">
        <f>IF(N22:N23="","",(N22+N23))</f>
        <v>1</v>
      </c>
      <c r="Q22" s="997"/>
      <c r="R22" s="999" t="str">
        <f ca="1">B10</f>
        <v>昭和町SSS</v>
      </c>
      <c r="S22" s="1000"/>
      <c r="T22" s="1000"/>
      <c r="U22" s="1000"/>
      <c r="V22" s="1001"/>
      <c r="W22" s="974" t="str">
        <f ca="1">B4</f>
        <v>大里SSS⑥</v>
      </c>
      <c r="X22" s="974"/>
      <c r="Y22" s="1013"/>
      <c r="Z22" s="1013"/>
      <c r="AA22" s="1013"/>
      <c r="AB22" s="974" t="str">
        <f ca="1">B6</f>
        <v>スペリオール上吉田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10"/>
      <c r="E23" s="1011"/>
      <c r="F23" s="1011"/>
      <c r="G23" s="1011"/>
      <c r="H23" s="1012"/>
      <c r="I23" s="991"/>
      <c r="J23" s="992"/>
      <c r="K23" s="1006"/>
      <c r="L23" s="741">
        <v>2</v>
      </c>
      <c r="M23" s="741" t="s">
        <v>50</v>
      </c>
      <c r="N23" s="741">
        <v>0</v>
      </c>
      <c r="O23" s="1006"/>
      <c r="P23" s="992"/>
      <c r="Q23" s="998"/>
      <c r="R23" s="1002"/>
      <c r="S23" s="1003"/>
      <c r="T23" s="1003"/>
      <c r="U23" s="1003"/>
      <c r="V23" s="1004"/>
      <c r="W23" s="974"/>
      <c r="X23" s="974"/>
      <c r="Y23" s="1013"/>
      <c r="Z23" s="1013"/>
      <c r="AA23" s="1013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0.54166666666666663</v>
      </c>
      <c r="C24" s="984"/>
      <c r="D24" s="999" t="str">
        <f ca="1">B4</f>
        <v>大里SSS⑥</v>
      </c>
      <c r="E24" s="1000"/>
      <c r="F24" s="1000"/>
      <c r="G24" s="1000"/>
      <c r="H24" s="1001"/>
      <c r="I24" s="989">
        <f>IF(L24:L25="","",(L24+L25))</f>
        <v>5</v>
      </c>
      <c r="J24" s="990"/>
      <c r="K24" s="1005" t="s">
        <v>51</v>
      </c>
      <c r="L24" s="740">
        <v>2</v>
      </c>
      <c r="M24" s="740" t="s">
        <v>50</v>
      </c>
      <c r="N24" s="740">
        <v>0</v>
      </c>
      <c r="O24" s="1005" t="s">
        <v>52</v>
      </c>
      <c r="P24" s="990">
        <f>IF(N24:N25="","",(N24+N25))</f>
        <v>0</v>
      </c>
      <c r="Q24" s="997"/>
      <c r="R24" s="999" t="str">
        <f ca="1">B12</f>
        <v>エイブルSC</v>
      </c>
      <c r="S24" s="1000"/>
      <c r="T24" s="1000"/>
      <c r="U24" s="1000"/>
      <c r="V24" s="1001"/>
      <c r="W24" s="975" t="str">
        <f ca="1">B10</f>
        <v>昭和町SSS</v>
      </c>
      <c r="X24" s="976"/>
      <c r="Y24" s="976"/>
      <c r="Z24" s="976"/>
      <c r="AA24" s="977"/>
      <c r="AB24" s="974" t="str">
        <f t="shared" ref="AB24" ca="1" si="0">B8</f>
        <v>北杜UFC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>
        <v>3</v>
      </c>
      <c r="M25" s="741" t="s">
        <v>50</v>
      </c>
      <c r="N25" s="741">
        <v>0</v>
      </c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0.57638888888888895</v>
      </c>
      <c r="C26" s="984"/>
      <c r="D26" s="987" t="str">
        <f ca="1">B6</f>
        <v>スペリオール上吉田</v>
      </c>
      <c r="E26" s="987"/>
      <c r="F26" s="987"/>
      <c r="G26" s="987"/>
      <c r="H26" s="987"/>
      <c r="I26" s="989">
        <f>IF(L26:L27="","",(L26+L27))</f>
        <v>0</v>
      </c>
      <c r="J26" s="990"/>
      <c r="K26" s="993" t="s">
        <v>51</v>
      </c>
      <c r="L26" s="742">
        <v>0</v>
      </c>
      <c r="M26" s="740" t="s">
        <v>50</v>
      </c>
      <c r="N26" s="742">
        <v>0</v>
      </c>
      <c r="O26" s="995" t="s">
        <v>52</v>
      </c>
      <c r="P26" s="990">
        <f>IF(N26:N27="","",(N26+N27))</f>
        <v>1</v>
      </c>
      <c r="Q26" s="997"/>
      <c r="R26" s="987" t="str">
        <f ca="1">B10</f>
        <v>昭和町SSS</v>
      </c>
      <c r="S26" s="987"/>
      <c r="T26" s="987"/>
      <c r="U26" s="987"/>
      <c r="V26" s="987"/>
      <c r="W26" s="975" t="str">
        <f ca="1">R24</f>
        <v>エイブルSC</v>
      </c>
      <c r="X26" s="976"/>
      <c r="Y26" s="976"/>
      <c r="Z26" s="976"/>
      <c r="AA26" s="977"/>
      <c r="AB26" s="974" t="str">
        <f t="shared" ref="AB26" ca="1" si="1">B4</f>
        <v>大里SSS⑥</v>
      </c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>
        <v>0</v>
      </c>
      <c r="M27" s="741" t="s">
        <v>50</v>
      </c>
      <c r="N27" s="743">
        <v>1</v>
      </c>
      <c r="O27" s="996"/>
      <c r="P27" s="992"/>
      <c r="Q27" s="998"/>
      <c r="R27" s="988"/>
      <c r="S27" s="988"/>
      <c r="T27" s="988"/>
      <c r="U27" s="988"/>
      <c r="V27" s="988"/>
      <c r="W27" s="978"/>
      <c r="X27" s="979"/>
      <c r="Y27" s="979"/>
      <c r="Z27" s="979"/>
      <c r="AA27" s="980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I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tr">
        <f ca="1">OFFSET('R抽選用 (60)'!$A$5,AG2-3,AG1)</f>
        <v>長坂総合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983">
        <v>0.41666666666666669</v>
      </c>
      <c r="C32" s="984"/>
      <c r="D32" s="988" t="str">
        <f ca="1">B10</f>
        <v>昭和町SSS</v>
      </c>
      <c r="E32" s="988"/>
      <c r="F32" s="988"/>
      <c r="G32" s="988"/>
      <c r="H32" s="988"/>
      <c r="I32" s="989" t="str">
        <f>IF(L32:L33="","",(L32+L33))</f>
        <v/>
      </c>
      <c r="J32" s="990"/>
      <c r="K32" s="993" t="s">
        <v>51</v>
      </c>
      <c r="L32" s="742"/>
      <c r="M32" s="740" t="s">
        <v>50</v>
      </c>
      <c r="N32" s="742"/>
      <c r="O32" s="995" t="s">
        <v>52</v>
      </c>
      <c r="P32" s="990" t="str">
        <f>IF(N32:N33="","",(N32+N33))</f>
        <v/>
      </c>
      <c r="Q32" s="997"/>
      <c r="R32" s="988" t="str">
        <f ca="1">B12</f>
        <v>エイブルSC</v>
      </c>
      <c r="S32" s="988"/>
      <c r="T32" s="988"/>
      <c r="U32" s="988"/>
      <c r="V32" s="988"/>
      <c r="W32" s="975" t="str">
        <f ca="1">B6</f>
        <v>スペリオール上吉田</v>
      </c>
      <c r="X32" s="976"/>
      <c r="Y32" s="976"/>
      <c r="Z32" s="976"/>
      <c r="AA32" s="977"/>
      <c r="AB32" s="974" t="str">
        <f ca="1">B8</f>
        <v>北杜UFC</v>
      </c>
      <c r="AC32" s="974"/>
      <c r="AD32" s="974"/>
      <c r="AE32" s="738"/>
    </row>
    <row r="33" spans="1:31" ht="17.100000000000001" customHeight="1" x14ac:dyDescent="0.25">
      <c r="A33" s="1056"/>
      <c r="B33" s="985"/>
      <c r="C33" s="986"/>
      <c r="D33" s="988"/>
      <c r="E33" s="988"/>
      <c r="F33" s="988"/>
      <c r="G33" s="988"/>
      <c r="H33" s="988"/>
      <c r="I33" s="991"/>
      <c r="J33" s="992"/>
      <c r="K33" s="994"/>
      <c r="L33" s="743"/>
      <c r="M33" s="741" t="s">
        <v>50</v>
      </c>
      <c r="N33" s="743"/>
      <c r="O33" s="996"/>
      <c r="P33" s="992"/>
      <c r="Q33" s="998"/>
      <c r="R33" s="988"/>
      <c r="S33" s="988"/>
      <c r="T33" s="988"/>
      <c r="U33" s="988"/>
      <c r="V33" s="988"/>
      <c r="W33" s="978"/>
      <c r="X33" s="979"/>
      <c r="Y33" s="979"/>
      <c r="Z33" s="979"/>
      <c r="AA33" s="980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983">
        <v>0.4513888888888889</v>
      </c>
      <c r="C34" s="984"/>
      <c r="D34" s="988" t="str">
        <f ca="1">B4</f>
        <v>大里SSS⑥</v>
      </c>
      <c r="E34" s="988"/>
      <c r="F34" s="988"/>
      <c r="G34" s="988"/>
      <c r="H34" s="988"/>
      <c r="I34" s="989" t="str">
        <f>IF(L34:L35="","",(L34+L35))</f>
        <v/>
      </c>
      <c r="J34" s="990"/>
      <c r="K34" s="993" t="s">
        <v>51</v>
      </c>
      <c r="L34" s="742"/>
      <c r="M34" s="740" t="s">
        <v>50</v>
      </c>
      <c r="N34" s="742"/>
      <c r="O34" s="995" t="s">
        <v>52</v>
      </c>
      <c r="P34" s="990" t="str">
        <f>IF(N34:N35="","",(N34+N35))</f>
        <v/>
      </c>
      <c r="Q34" s="997"/>
      <c r="R34" s="988" t="str">
        <f ca="1">B8</f>
        <v>北杜UFC</v>
      </c>
      <c r="S34" s="988"/>
      <c r="T34" s="988"/>
      <c r="U34" s="988"/>
      <c r="V34" s="988"/>
      <c r="W34" s="974" t="str">
        <f ca="1">B10</f>
        <v>昭和町SSS</v>
      </c>
      <c r="X34" s="974"/>
      <c r="Y34" s="1013"/>
      <c r="Z34" s="1013"/>
      <c r="AA34" s="1013"/>
      <c r="AB34" s="974" t="str">
        <f ca="1">B12</f>
        <v>エイブルSC</v>
      </c>
      <c r="AC34" s="974"/>
      <c r="AD34" s="974"/>
      <c r="AE34" s="738"/>
    </row>
    <row r="35" spans="1:31" ht="17.100000000000001" customHeight="1" x14ac:dyDescent="0.25">
      <c r="A35" s="1056"/>
      <c r="B35" s="985"/>
      <c r="C35" s="986"/>
      <c r="D35" s="988"/>
      <c r="E35" s="988"/>
      <c r="F35" s="988"/>
      <c r="G35" s="988"/>
      <c r="H35" s="988"/>
      <c r="I35" s="991"/>
      <c r="J35" s="992"/>
      <c r="K35" s="994"/>
      <c r="L35" s="743"/>
      <c r="M35" s="741" t="s">
        <v>50</v>
      </c>
      <c r="N35" s="743"/>
      <c r="O35" s="996"/>
      <c r="P35" s="992"/>
      <c r="Q35" s="998"/>
      <c r="R35" s="988"/>
      <c r="S35" s="988"/>
      <c r="T35" s="988"/>
      <c r="U35" s="988"/>
      <c r="V35" s="988"/>
      <c r="W35" s="974"/>
      <c r="X35" s="974"/>
      <c r="Y35" s="1013"/>
      <c r="Z35" s="1013"/>
      <c r="AA35" s="1013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983">
        <v>0.4861111111111111</v>
      </c>
      <c r="C36" s="984"/>
      <c r="D36" s="999" t="str">
        <f ca="1">B6</f>
        <v>スペリオール上吉田</v>
      </c>
      <c r="E36" s="1000"/>
      <c r="F36" s="1000"/>
      <c r="G36" s="1000"/>
      <c r="H36" s="1001"/>
      <c r="I36" s="989" t="str">
        <f>IF(L36:L37="","",(L36+L37))</f>
        <v/>
      </c>
      <c r="J36" s="990"/>
      <c r="K36" s="1005" t="s">
        <v>51</v>
      </c>
      <c r="L36" s="740"/>
      <c r="M36" s="740" t="s">
        <v>50</v>
      </c>
      <c r="N36" s="740"/>
      <c r="O36" s="1005" t="s">
        <v>52</v>
      </c>
      <c r="P36" s="990" t="str">
        <f>IF(N36:N37="","",(N36+N37))</f>
        <v/>
      </c>
      <c r="Q36" s="997"/>
      <c r="R36" s="999" t="str">
        <f ca="1">B12</f>
        <v>エイブルSC</v>
      </c>
      <c r="S36" s="1000"/>
      <c r="T36" s="1000"/>
      <c r="U36" s="1000"/>
      <c r="V36" s="1001"/>
      <c r="W36" s="974" t="str">
        <f ca="1">B8</f>
        <v>北杜UFC</v>
      </c>
      <c r="X36" s="974"/>
      <c r="Y36" s="1013"/>
      <c r="Z36" s="1013"/>
      <c r="AA36" s="1013"/>
      <c r="AB36" s="974" t="str">
        <f ca="1">B4</f>
        <v>大里SSS⑥</v>
      </c>
      <c r="AC36" s="974"/>
      <c r="AD36" s="974"/>
    </row>
    <row r="37" spans="1:31" ht="17.100000000000001" customHeight="1" x14ac:dyDescent="0.25">
      <c r="A37" s="1056"/>
      <c r="B37" s="985"/>
      <c r="C37" s="986"/>
      <c r="D37" s="1002"/>
      <c r="E37" s="1003"/>
      <c r="F37" s="1003"/>
      <c r="G37" s="1003"/>
      <c r="H37" s="1004"/>
      <c r="I37" s="991"/>
      <c r="J37" s="992"/>
      <c r="K37" s="1006"/>
      <c r="L37" s="741"/>
      <c r="M37" s="741" t="s">
        <v>50</v>
      </c>
      <c r="N37" s="741"/>
      <c r="O37" s="1006"/>
      <c r="P37" s="992"/>
      <c r="Q37" s="998"/>
      <c r="R37" s="1002"/>
      <c r="S37" s="1003"/>
      <c r="T37" s="1003"/>
      <c r="U37" s="1003"/>
      <c r="V37" s="1004"/>
      <c r="W37" s="974"/>
      <c r="X37" s="974"/>
      <c r="Y37" s="1013"/>
      <c r="Z37" s="1013"/>
      <c r="AA37" s="1013"/>
      <c r="AB37" s="974"/>
      <c r="AC37" s="974"/>
      <c r="AD37" s="974"/>
    </row>
    <row r="38" spans="1:31" ht="17.100000000000001" customHeight="1" x14ac:dyDescent="0.25">
      <c r="A38" s="1056">
        <v>4</v>
      </c>
      <c r="B38" s="983">
        <v>0.52083333333333337</v>
      </c>
      <c r="C38" s="984"/>
      <c r="D38" s="999" t="str">
        <f ca="1">B4</f>
        <v>大里SSS⑥</v>
      </c>
      <c r="E38" s="1000"/>
      <c r="F38" s="1000"/>
      <c r="G38" s="1000"/>
      <c r="H38" s="1001"/>
      <c r="I38" s="989" t="str">
        <f>IF(L38:L39="","",(L38+L39))</f>
        <v/>
      </c>
      <c r="J38" s="990"/>
      <c r="K38" s="1005" t="s">
        <v>51</v>
      </c>
      <c r="L38" s="744"/>
      <c r="M38" s="744" t="s">
        <v>50</v>
      </c>
      <c r="N38" s="744"/>
      <c r="O38" s="1005" t="s">
        <v>52</v>
      </c>
      <c r="P38" s="990" t="str">
        <f>IF(N38:N39="","",(N38+N39))</f>
        <v/>
      </c>
      <c r="Q38" s="997"/>
      <c r="R38" s="999" t="str">
        <f ca="1">B10</f>
        <v>昭和町SSS</v>
      </c>
      <c r="S38" s="1000"/>
      <c r="T38" s="1000"/>
      <c r="U38" s="1000"/>
      <c r="V38" s="1001"/>
      <c r="W38" s="975" t="str">
        <f ca="1">B12</f>
        <v>エイブルSC</v>
      </c>
      <c r="X38" s="976"/>
      <c r="Y38" s="976"/>
      <c r="Z38" s="976"/>
      <c r="AA38" s="977"/>
      <c r="AB38" s="974" t="str">
        <f ca="1">B6</f>
        <v>スペリオール上吉田</v>
      </c>
      <c r="AC38" s="974"/>
      <c r="AD38" s="974"/>
      <c r="AE38" s="738"/>
    </row>
    <row r="39" spans="1:31" ht="17.100000000000001" customHeight="1" x14ac:dyDescent="0.25">
      <c r="A39" s="1056"/>
      <c r="B39" s="985"/>
      <c r="C39" s="986"/>
      <c r="D39" s="1002"/>
      <c r="E39" s="1003"/>
      <c r="F39" s="1003"/>
      <c r="G39" s="1003"/>
      <c r="H39" s="1004"/>
      <c r="I39" s="991"/>
      <c r="J39" s="992"/>
      <c r="K39" s="1006"/>
      <c r="L39" s="741"/>
      <c r="M39" s="741" t="s">
        <v>50</v>
      </c>
      <c r="N39" s="741"/>
      <c r="O39" s="1006"/>
      <c r="P39" s="992"/>
      <c r="Q39" s="998"/>
      <c r="R39" s="1002"/>
      <c r="S39" s="1003"/>
      <c r="T39" s="1003"/>
      <c r="U39" s="1003"/>
      <c r="V39" s="1004"/>
      <c r="W39" s="978"/>
      <c r="X39" s="979"/>
      <c r="Y39" s="979"/>
      <c r="Z39" s="979"/>
      <c r="AA39" s="980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983">
        <v>0.55555555555555558</v>
      </c>
      <c r="C40" s="984"/>
      <c r="D40" s="999" t="str">
        <f ca="1">B6</f>
        <v>スペリオール上吉田</v>
      </c>
      <c r="E40" s="1000"/>
      <c r="F40" s="1000"/>
      <c r="G40" s="1000"/>
      <c r="H40" s="1001"/>
      <c r="I40" s="989" t="str">
        <f>IF(L40:L41="","",(L40+L41))</f>
        <v/>
      </c>
      <c r="J40" s="990"/>
      <c r="K40" s="1005" t="s">
        <v>51</v>
      </c>
      <c r="L40" s="740"/>
      <c r="M40" s="740" t="s">
        <v>50</v>
      </c>
      <c r="N40" s="740"/>
      <c r="O40" s="1005" t="s">
        <v>52</v>
      </c>
      <c r="P40" s="990" t="str">
        <f>IF(N40:N41="","",(N40+N41))</f>
        <v/>
      </c>
      <c r="Q40" s="997"/>
      <c r="R40" s="999" t="str">
        <f ca="1">B8</f>
        <v>北杜UFC</v>
      </c>
      <c r="S40" s="1000"/>
      <c r="T40" s="1000"/>
      <c r="U40" s="1000"/>
      <c r="V40" s="1001"/>
      <c r="W40" s="975" t="str">
        <f ca="1">B4</f>
        <v>大里SSS⑥</v>
      </c>
      <c r="X40" s="976"/>
      <c r="Y40" s="976"/>
      <c r="Z40" s="976"/>
      <c r="AA40" s="977"/>
      <c r="AB40" s="974" t="str">
        <f t="shared" ref="AB40" ca="1" si="2">B10</f>
        <v>昭和町SSS</v>
      </c>
      <c r="AC40" s="974"/>
      <c r="AD40" s="974"/>
      <c r="AE40" s="738"/>
    </row>
    <row r="41" spans="1:31" ht="17.100000000000001" customHeight="1" x14ac:dyDescent="0.25">
      <c r="A41" s="1056"/>
      <c r="B41" s="985"/>
      <c r="C41" s="986"/>
      <c r="D41" s="1002"/>
      <c r="E41" s="1003"/>
      <c r="F41" s="1003"/>
      <c r="G41" s="1003"/>
      <c r="H41" s="1004"/>
      <c r="I41" s="991"/>
      <c r="J41" s="992"/>
      <c r="K41" s="1006"/>
      <c r="L41" s="741"/>
      <c r="M41" s="741" t="s">
        <v>50</v>
      </c>
      <c r="N41" s="741"/>
      <c r="O41" s="1006"/>
      <c r="P41" s="992"/>
      <c r="Q41" s="998"/>
      <c r="R41" s="1002"/>
      <c r="S41" s="1003"/>
      <c r="T41" s="1003"/>
      <c r="U41" s="1003"/>
      <c r="V41" s="1004"/>
      <c r="W41" s="978"/>
      <c r="X41" s="979"/>
      <c r="Y41" s="979"/>
      <c r="Z41" s="979"/>
      <c r="AA41" s="980"/>
      <c r="AB41" s="974"/>
      <c r="AC41" s="974"/>
      <c r="AD41" s="974"/>
      <c r="AE41" s="738"/>
    </row>
    <row r="43" spans="1:31" x14ac:dyDescent="0.2">
      <c r="B43" s="745"/>
      <c r="C43" s="738"/>
      <c r="W43" s="738"/>
      <c r="X43" s="738"/>
      <c r="Y43" s="738"/>
      <c r="Z43" s="738"/>
      <c r="AA43" s="738"/>
      <c r="AB43" s="738"/>
      <c r="AC43" s="738"/>
    </row>
    <row r="44" spans="1:31" ht="13.9" x14ac:dyDescent="0.2">
      <c r="B44" s="745"/>
      <c r="C44" s="745"/>
      <c r="D44" s="748"/>
      <c r="E44" s="748"/>
      <c r="F44" s="748"/>
      <c r="G44" s="748"/>
      <c r="H44" s="748"/>
      <c r="K44" s="745"/>
      <c r="M44" s="747"/>
      <c r="O44" s="745"/>
      <c r="P44" s="746"/>
    </row>
    <row r="45" spans="1:31" ht="13.5" customHeight="1" x14ac:dyDescent="0.2">
      <c r="B45" s="745"/>
      <c r="C45" s="754"/>
      <c r="D45" s="756"/>
      <c r="E45" s="748"/>
      <c r="F45" s="748"/>
      <c r="G45" s="748"/>
      <c r="H45" s="748"/>
      <c r="I45" s="746"/>
      <c r="K45" s="745"/>
      <c r="M45" s="747"/>
      <c r="O45" s="745"/>
      <c r="P45" s="746"/>
    </row>
    <row r="46" spans="1:31" ht="13.9" x14ac:dyDescent="0.2">
      <c r="B46" s="745"/>
      <c r="C46" s="755"/>
      <c r="D46" s="757"/>
      <c r="E46" s="749"/>
      <c r="F46" s="749"/>
      <c r="G46" s="749"/>
      <c r="H46" s="749"/>
      <c r="I46" s="758"/>
      <c r="J46" s="750"/>
      <c r="K46" s="751"/>
      <c r="M46" s="747"/>
      <c r="O46" s="745"/>
      <c r="P46" s="752"/>
      <c r="Q46" s="753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</row>
    <row r="47" spans="1:31" ht="13.9" x14ac:dyDescent="0.2">
      <c r="B47" s="745"/>
      <c r="C47" s="738"/>
      <c r="D47" s="749"/>
      <c r="E47" s="749"/>
      <c r="F47" s="749"/>
      <c r="G47" s="749"/>
      <c r="H47" s="749"/>
      <c r="I47" s="750"/>
      <c r="J47" s="750"/>
      <c r="K47" s="751"/>
      <c r="M47" s="747"/>
      <c r="O47" s="745"/>
      <c r="P47" s="752"/>
      <c r="Q47" s="753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</row>
    <row r="48" spans="1:31" ht="13.9" x14ac:dyDescent="0.2">
      <c r="B48" s="745"/>
      <c r="C48" s="755"/>
      <c r="D48" s="757"/>
      <c r="E48" s="749"/>
      <c r="F48" s="749"/>
      <c r="G48" s="749"/>
      <c r="H48" s="749"/>
      <c r="I48" s="758"/>
      <c r="J48" s="750"/>
      <c r="K48" s="751"/>
      <c r="M48" s="747"/>
      <c r="O48" s="745"/>
      <c r="P48" s="752"/>
      <c r="Q48" s="753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</row>
    <row r="49" spans="2:29" ht="13.9" x14ac:dyDescent="0.2">
      <c r="B49" s="745"/>
      <c r="C49" s="738"/>
      <c r="D49" s="749"/>
      <c r="E49" s="749"/>
      <c r="F49" s="749"/>
      <c r="G49" s="749"/>
      <c r="H49" s="749"/>
      <c r="I49" s="750"/>
      <c r="J49" s="750"/>
      <c r="K49" s="751"/>
      <c r="M49" s="747"/>
      <c r="O49" s="745"/>
      <c r="P49" s="752"/>
      <c r="Q49" s="753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</row>
  </sheetData>
  <protectedRanges>
    <protectedRange password="C4D3" sqref="D4:R4 D6:R6 D8:R8 D10:R10 D12:R12" name="関数データ保護"/>
  </protectedRanges>
  <mergeCells count="201">
    <mergeCell ref="AD2:AD3"/>
    <mergeCell ref="A4:A5"/>
    <mergeCell ref="B6:C7"/>
    <mergeCell ref="G6:I7"/>
    <mergeCell ref="S6:U7"/>
    <mergeCell ref="V6:X7"/>
    <mergeCell ref="Y6:Z7"/>
    <mergeCell ref="AA6:AB7"/>
    <mergeCell ref="AC6:AC7"/>
    <mergeCell ref="AD6:AD7"/>
    <mergeCell ref="AD4:AD5"/>
    <mergeCell ref="Y2:Z3"/>
    <mergeCell ref="AA2:AB3"/>
    <mergeCell ref="A8:A9"/>
    <mergeCell ref="B4:C5"/>
    <mergeCell ref="D8:F8"/>
    <mergeCell ref="G8:I8"/>
    <mergeCell ref="M8:O8"/>
    <mergeCell ref="D6:F6"/>
    <mergeCell ref="J6:L6"/>
    <mergeCell ref="M6:O6"/>
    <mergeCell ref="P6:R6"/>
    <mergeCell ref="A1:B1"/>
    <mergeCell ref="C1:E1"/>
    <mergeCell ref="B2:C3"/>
    <mergeCell ref="G2:I3"/>
    <mergeCell ref="J2:L3"/>
    <mergeCell ref="D2:F3"/>
    <mergeCell ref="A6:A7"/>
    <mergeCell ref="AE6:AE7"/>
    <mergeCell ref="J8:L9"/>
    <mergeCell ref="S8:U9"/>
    <mergeCell ref="V8:X9"/>
    <mergeCell ref="D4:F5"/>
    <mergeCell ref="S4:U5"/>
    <mergeCell ref="V4:X5"/>
    <mergeCell ref="G4:I4"/>
    <mergeCell ref="J4:L4"/>
    <mergeCell ref="M4:O4"/>
    <mergeCell ref="P4:R4"/>
    <mergeCell ref="P8:R8"/>
    <mergeCell ref="B8:C9"/>
    <mergeCell ref="M2:O3"/>
    <mergeCell ref="P2:R3"/>
    <mergeCell ref="S2:U3"/>
    <mergeCell ref="V2:X3"/>
    <mergeCell ref="AD10:AD11"/>
    <mergeCell ref="AE10:AE11"/>
    <mergeCell ref="AC10:AC11"/>
    <mergeCell ref="AD8:AD9"/>
    <mergeCell ref="AE8:AE9"/>
    <mergeCell ref="Y8:Z9"/>
    <mergeCell ref="AA8:AB9"/>
    <mergeCell ref="AC8:AC9"/>
    <mergeCell ref="AE4:AE5"/>
    <mergeCell ref="Y4:Z5"/>
    <mergeCell ref="AA4:AB5"/>
    <mergeCell ref="AC4:AC5"/>
    <mergeCell ref="A10:A11"/>
    <mergeCell ref="B10:C11"/>
    <mergeCell ref="M10:O11"/>
    <mergeCell ref="S10:U11"/>
    <mergeCell ref="V10:X11"/>
    <mergeCell ref="Y10:Z11"/>
    <mergeCell ref="W18:AA19"/>
    <mergeCell ref="P12:R13"/>
    <mergeCell ref="S12:U13"/>
    <mergeCell ref="V12:X13"/>
    <mergeCell ref="Y12:Z13"/>
    <mergeCell ref="AA10:AB11"/>
    <mergeCell ref="AB18:AD19"/>
    <mergeCell ref="AA12:AB13"/>
    <mergeCell ref="AC12:AC13"/>
    <mergeCell ref="AD12:AD13"/>
    <mergeCell ref="A18:A19"/>
    <mergeCell ref="B18:C19"/>
    <mergeCell ref="D18:H19"/>
    <mergeCell ref="I18:J19"/>
    <mergeCell ref="K18:K19"/>
    <mergeCell ref="O18:O19"/>
    <mergeCell ref="P18:Q19"/>
    <mergeCell ref="R18:V19"/>
    <mergeCell ref="AE12:AE13"/>
    <mergeCell ref="W16:AA17"/>
    <mergeCell ref="AB16:AD17"/>
    <mergeCell ref="A16:A17"/>
    <mergeCell ref="B16:C17"/>
    <mergeCell ref="D16:E17"/>
    <mergeCell ref="F16:H17"/>
    <mergeCell ref="I16:K17"/>
    <mergeCell ref="L16:V17"/>
    <mergeCell ref="B15:H15"/>
    <mergeCell ref="A12:A13"/>
    <mergeCell ref="B12:C13"/>
    <mergeCell ref="W30:AA31"/>
    <mergeCell ref="AB30:AD31"/>
    <mergeCell ref="P32:Q33"/>
    <mergeCell ref="AB22:AD23"/>
    <mergeCell ref="A20:A21"/>
    <mergeCell ref="B20:C21"/>
    <mergeCell ref="D20:H21"/>
    <mergeCell ref="I20:J21"/>
    <mergeCell ref="K20:K21"/>
    <mergeCell ref="O20:O21"/>
    <mergeCell ref="P20:Q21"/>
    <mergeCell ref="R20:V21"/>
    <mergeCell ref="W20:AA21"/>
    <mergeCell ref="AB20:AD21"/>
    <mergeCell ref="A22:A23"/>
    <mergeCell ref="B22:C23"/>
    <mergeCell ref="D22:H23"/>
    <mergeCell ref="I22:J23"/>
    <mergeCell ref="K22:K23"/>
    <mergeCell ref="O22:O23"/>
    <mergeCell ref="P22:Q23"/>
    <mergeCell ref="R22:V23"/>
    <mergeCell ref="W22:AA23"/>
    <mergeCell ref="AB26:AD27"/>
    <mergeCell ref="AB24:AD25"/>
    <mergeCell ref="A26:A27"/>
    <mergeCell ref="B26:C27"/>
    <mergeCell ref="D26:H27"/>
    <mergeCell ref="I26:J27"/>
    <mergeCell ref="K26:K27"/>
    <mergeCell ref="O26:O27"/>
    <mergeCell ref="P26:Q27"/>
    <mergeCell ref="R26:V27"/>
    <mergeCell ref="W26:AA27"/>
    <mergeCell ref="A24:A25"/>
    <mergeCell ref="B24:C25"/>
    <mergeCell ref="D24:H25"/>
    <mergeCell ref="I24:J25"/>
    <mergeCell ref="K24:K25"/>
    <mergeCell ref="O24:O25"/>
    <mergeCell ref="P24:Q25"/>
    <mergeCell ref="R24:V25"/>
    <mergeCell ref="W24:AA25"/>
    <mergeCell ref="A40:A41"/>
    <mergeCell ref="B40:C41"/>
    <mergeCell ref="D40:H41"/>
    <mergeCell ref="I40:J41"/>
    <mergeCell ref="K40:K41"/>
    <mergeCell ref="O40:O41"/>
    <mergeCell ref="A34:A35"/>
    <mergeCell ref="B34:C35"/>
    <mergeCell ref="D34:H35"/>
    <mergeCell ref="I34:J35"/>
    <mergeCell ref="K34:K35"/>
    <mergeCell ref="O34:O35"/>
    <mergeCell ref="A36:A37"/>
    <mergeCell ref="B36:C37"/>
    <mergeCell ref="A38:A39"/>
    <mergeCell ref="B38:C39"/>
    <mergeCell ref="D38:H39"/>
    <mergeCell ref="I38:J39"/>
    <mergeCell ref="K38:K39"/>
    <mergeCell ref="O38:O39"/>
    <mergeCell ref="AB34:AD35"/>
    <mergeCell ref="W32:AA33"/>
    <mergeCell ref="AB32:AD33"/>
    <mergeCell ref="P34:Q35"/>
    <mergeCell ref="R34:V35"/>
    <mergeCell ref="W34:AA35"/>
    <mergeCell ref="D36:H37"/>
    <mergeCell ref="I36:J37"/>
    <mergeCell ref="K36:K37"/>
    <mergeCell ref="O36:O37"/>
    <mergeCell ref="P36:Q37"/>
    <mergeCell ref="R36:V37"/>
    <mergeCell ref="O32:O33"/>
    <mergeCell ref="A30:A31"/>
    <mergeCell ref="B30:C31"/>
    <mergeCell ref="D30:E31"/>
    <mergeCell ref="F30:H31"/>
    <mergeCell ref="I30:K31"/>
    <mergeCell ref="L30:V31"/>
    <mergeCell ref="A32:A33"/>
    <mergeCell ref="B32:C33"/>
    <mergeCell ref="D32:H33"/>
    <mergeCell ref="I32:J33"/>
    <mergeCell ref="K32:K33"/>
    <mergeCell ref="R32:V33"/>
    <mergeCell ref="AB40:AD41"/>
    <mergeCell ref="P38:Q39"/>
    <mergeCell ref="R38:V39"/>
    <mergeCell ref="W38:AA39"/>
    <mergeCell ref="AB38:AD39"/>
    <mergeCell ref="W36:AA37"/>
    <mergeCell ref="P40:Q41"/>
    <mergeCell ref="R40:V41"/>
    <mergeCell ref="W40:AA41"/>
    <mergeCell ref="AB36:AD37"/>
    <mergeCell ref="D10:F10"/>
    <mergeCell ref="G10:I10"/>
    <mergeCell ref="J10:L10"/>
    <mergeCell ref="P10:R10"/>
    <mergeCell ref="D12:F12"/>
    <mergeCell ref="G12:I12"/>
    <mergeCell ref="J12:L12"/>
    <mergeCell ref="M12:O12"/>
    <mergeCell ref="B28:H29"/>
  </mergeCells>
  <phoneticPr fontId="3"/>
  <conditionalFormatting sqref="V4:AD13">
    <cfRule type="expression" dxfId="7" priority="1">
      <formula>$I$26=""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5">
    <tabColor theme="5" tint="0.79998168889431442"/>
    <pageSetUpPr fitToPage="1"/>
  </sheetPr>
  <dimension ref="A1:AG49"/>
  <sheetViews>
    <sheetView workbookViewId="0">
      <selection activeCell="V4" sqref="V4:AD13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49" width="2.59765625" style="731" customWidth="1"/>
    <col min="50" max="62" width="2.3984375" style="731" customWidth="1"/>
    <col min="63" max="16384" width="9" style="731"/>
  </cols>
  <sheetData>
    <row r="1" spans="1:33" ht="34.5" customHeight="1" x14ac:dyDescent="0.2">
      <c r="A1" s="1030" t="str">
        <f>B2</f>
        <v>J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(60)'!$AF$61,MATCH('予選(B)'!A1,'R抽選用 (60)'!$Q$56:$Q$67,0),0)</f>
        <v>#N/A</v>
      </c>
      <c r="I1" s="728" t="e">
        <f ca="1">OFFSET('R抽選用 (60)'!$AF$61,MATCH('予選(B)'!A1,'R抽選用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0</v>
      </c>
      <c r="AG1" s="731">
        <f>IF(AF1&gt;AF2,AF1,AF2)</f>
        <v>10</v>
      </c>
    </row>
    <row r="2" spans="1:33" ht="17.100000000000001" customHeight="1" x14ac:dyDescent="0.2">
      <c r="A2" s="732"/>
      <c r="B2" s="1032" t="s">
        <v>139</v>
      </c>
      <c r="C2" s="1033"/>
      <c r="D2" s="975" t="str">
        <f ca="1">B4</f>
        <v>山城SSS⑦</v>
      </c>
      <c r="E2" s="976"/>
      <c r="F2" s="977"/>
      <c r="G2" s="975" t="str">
        <f ca="1">B6</f>
        <v>田富SSS</v>
      </c>
      <c r="H2" s="976"/>
      <c r="I2" s="977"/>
      <c r="J2" s="975" t="str">
        <f ca="1">B8</f>
        <v>羽黒SSS</v>
      </c>
      <c r="K2" s="976"/>
      <c r="L2" s="977"/>
      <c r="M2" s="975" t="str">
        <f ca="1">B10</f>
        <v>山梨SSS</v>
      </c>
      <c r="N2" s="976"/>
      <c r="O2" s="977"/>
      <c r="P2" s="975" t="str">
        <f ca="1">B12</f>
        <v>双葉SSS</v>
      </c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10</v>
      </c>
      <c r="AG2" s="731">
        <f>IF(AF1&gt;AF2,5,15)</f>
        <v>15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山城SSS⑦</v>
      </c>
      <c r="C4" s="1001"/>
      <c r="D4" s="1050"/>
      <c r="E4" s="1051"/>
      <c r="F4" s="1052"/>
      <c r="G4" s="1053" t="str">
        <f>IF(G5="","",IF(G5=I5,"△",IF(G5&gt;I5,"○","●")))</f>
        <v>○</v>
      </c>
      <c r="H4" s="1054"/>
      <c r="I4" s="1055"/>
      <c r="J4" s="1053" t="str">
        <f>IF(J5="","",IF(J5=L5,"△",IF(J5&gt;L5,"○","●")))</f>
        <v/>
      </c>
      <c r="K4" s="1054"/>
      <c r="L4" s="1055"/>
      <c r="M4" s="1053" t="str">
        <f>IF(M5="","",IF(M5=O5,"△",IF(M5&gt;O5,"○","●")))</f>
        <v/>
      </c>
      <c r="N4" s="1054"/>
      <c r="O4" s="1055"/>
      <c r="P4" s="1053" t="str">
        <f>IF(P5="","",IF(P5=R5,"△",IF(P5&gt;R5,"○","●")))</f>
        <v>○</v>
      </c>
      <c r="Q4" s="1054"/>
      <c r="R4" s="1055"/>
      <c r="S4" s="975"/>
      <c r="T4" s="976"/>
      <c r="U4" s="977"/>
      <c r="V4" s="974"/>
      <c r="W4" s="974"/>
      <c r="X4" s="974"/>
      <c r="Y4" s="1042"/>
      <c r="Z4" s="974"/>
      <c r="AA4" s="1042"/>
      <c r="AB4" s="974"/>
      <c r="AC4" s="1045"/>
      <c r="AD4" s="1043"/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>
        <f>I20</f>
        <v>3</v>
      </c>
      <c r="H5" s="760" t="s">
        <v>50</v>
      </c>
      <c r="I5" s="761">
        <f>P20</f>
        <v>0</v>
      </c>
      <c r="J5" s="759" t="str">
        <f>I34</f>
        <v/>
      </c>
      <c r="K5" s="760" t="s">
        <v>50</v>
      </c>
      <c r="L5" s="761" t="str">
        <f>P34</f>
        <v/>
      </c>
      <c r="M5" s="759" t="str">
        <f>I38</f>
        <v/>
      </c>
      <c r="N5" s="760" t="s">
        <v>50</v>
      </c>
      <c r="O5" s="761" t="str">
        <f>P38</f>
        <v/>
      </c>
      <c r="P5" s="759">
        <f>I24</f>
        <v>5</v>
      </c>
      <c r="Q5" s="760" t="s">
        <v>50</v>
      </c>
      <c r="R5" s="761">
        <f>P24</f>
        <v>0</v>
      </c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田富SSS</v>
      </c>
      <c r="C6" s="1001"/>
      <c r="D6" s="1021" t="str">
        <f>IF(D7="","",IF(D7=F7,"△",IF(D7&gt;F7,"○","●")))</f>
        <v>●</v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>△</v>
      </c>
      <c r="N6" s="1022"/>
      <c r="O6" s="1023"/>
      <c r="P6" s="1021" t="str">
        <f>IF(P7="","",IF(P7=R7,"△",IF(P7&gt;R7,"○","●")))</f>
        <v/>
      </c>
      <c r="Q6" s="1022"/>
      <c r="R6" s="1023"/>
      <c r="S6" s="975"/>
      <c r="T6" s="976"/>
      <c r="U6" s="977"/>
      <c r="V6" s="974"/>
      <c r="W6" s="974"/>
      <c r="X6" s="974"/>
      <c r="Y6" s="1042"/>
      <c r="Z6" s="974"/>
      <c r="AA6" s="1042"/>
      <c r="AB6" s="974"/>
      <c r="AC6" s="1045"/>
      <c r="AD6" s="1043"/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>
        <f>IF(G4="","",I5)</f>
        <v>0</v>
      </c>
      <c r="E7" s="760" t="s">
        <v>50</v>
      </c>
      <c r="F7" s="762">
        <f>IF(G4="","",G5)</f>
        <v>3</v>
      </c>
      <c r="G7" s="1027"/>
      <c r="H7" s="1028"/>
      <c r="I7" s="1029"/>
      <c r="J7" s="759" t="str">
        <f>I40</f>
        <v/>
      </c>
      <c r="K7" s="760" t="s">
        <v>50</v>
      </c>
      <c r="L7" s="761" t="str">
        <f>P40</f>
        <v/>
      </c>
      <c r="M7" s="759">
        <f>I26</f>
        <v>0</v>
      </c>
      <c r="N7" s="760" t="s">
        <v>50</v>
      </c>
      <c r="O7" s="761">
        <f>P26</f>
        <v>0</v>
      </c>
      <c r="P7" s="759" t="str">
        <f>I36</f>
        <v/>
      </c>
      <c r="Q7" s="760" t="s">
        <v>50</v>
      </c>
      <c r="R7" s="761" t="str">
        <f>P36</f>
        <v/>
      </c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羽黒SSS</v>
      </c>
      <c r="C8" s="1001"/>
      <c r="D8" s="1021" t="str">
        <f>IF(D9="","",IF(D9=F9,"△",IF(D9&gt;F9,"○","●")))</f>
        <v/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>△</v>
      </c>
      <c r="N8" s="1022"/>
      <c r="O8" s="1023"/>
      <c r="P8" s="1021" t="str">
        <f>IF(P9="","",IF(P9=R9,"△",IF(P9&gt;R9,"○","●")))</f>
        <v>○</v>
      </c>
      <c r="Q8" s="1022"/>
      <c r="R8" s="1023"/>
      <c r="S8" s="975"/>
      <c r="T8" s="976"/>
      <c r="U8" s="977"/>
      <c r="V8" s="974"/>
      <c r="W8" s="974"/>
      <c r="X8" s="974"/>
      <c r="Y8" s="1042"/>
      <c r="Z8" s="974"/>
      <c r="AA8" s="1042"/>
      <c r="AB8" s="974"/>
      <c r="AC8" s="1045"/>
      <c r="AD8" s="1043"/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 t="str">
        <f>IF(J4="","",L5)</f>
        <v/>
      </c>
      <c r="E9" s="760" t="s">
        <v>50</v>
      </c>
      <c r="F9" s="762" t="str">
        <f>IF(J4="","",J5)</f>
        <v/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>
        <f>I22</f>
        <v>1</v>
      </c>
      <c r="N9" s="760" t="s">
        <v>50</v>
      </c>
      <c r="O9" s="761">
        <f>P22</f>
        <v>1</v>
      </c>
      <c r="P9" s="759">
        <f>I18</f>
        <v>2</v>
      </c>
      <c r="Q9" s="760" t="s">
        <v>50</v>
      </c>
      <c r="R9" s="761">
        <f>P18</f>
        <v>0</v>
      </c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山梨SSS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>△</v>
      </c>
      <c r="H10" s="1022"/>
      <c r="I10" s="1023"/>
      <c r="J10" s="1021" t="str">
        <f>IF(AND(J11="",J11=L11),"",IF(J11&gt;L11,"○",IF(J11&lt;L11,"●",IF(AND(J11&gt;=0,J11=L11),"△"))))</f>
        <v>△</v>
      </c>
      <c r="K10" s="1022"/>
      <c r="L10" s="1023"/>
      <c r="M10" s="1024"/>
      <c r="N10" s="1025"/>
      <c r="O10" s="1026"/>
      <c r="P10" s="1021" t="str">
        <f>IF(AND(P11="",P11=R11),"",IF(P11&gt;R11,"○",IF(P11&lt;R11,"●",IF(AND(P11&gt;=0,P11=R11),"△"))))</f>
        <v/>
      </c>
      <c r="Q10" s="1022"/>
      <c r="R10" s="1023"/>
      <c r="S10" s="975"/>
      <c r="T10" s="976"/>
      <c r="U10" s="977"/>
      <c r="V10" s="974"/>
      <c r="W10" s="974"/>
      <c r="X10" s="974"/>
      <c r="Y10" s="1042"/>
      <c r="Z10" s="974"/>
      <c r="AA10" s="1042"/>
      <c r="AB10" s="974"/>
      <c r="AC10" s="1045"/>
      <c r="AD10" s="1043"/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>
        <f>IF(M6="","",O7)</f>
        <v>0</v>
      </c>
      <c r="H11" s="760" t="s">
        <v>50</v>
      </c>
      <c r="I11" s="762">
        <f>IF(M6="","",M7)</f>
        <v>0</v>
      </c>
      <c r="J11" s="763">
        <f>IF(M8="","",O9)</f>
        <v>1</v>
      </c>
      <c r="K11" s="760" t="s">
        <v>50</v>
      </c>
      <c r="L11" s="762">
        <f>IF(M8="","",M9)</f>
        <v>1</v>
      </c>
      <c r="M11" s="1027"/>
      <c r="N11" s="1028"/>
      <c r="O11" s="1029"/>
      <c r="P11" s="759" t="str">
        <f>I32</f>
        <v/>
      </c>
      <c r="Q11" s="760" t="s">
        <v>50</v>
      </c>
      <c r="R11" s="761" t="str">
        <f>P32</f>
        <v/>
      </c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 t="str">
        <f ca="1">OFFSET('R抽選用 (60)'!$B$2,$AG$2+A12,$AG$1)</f>
        <v>双葉SSS</v>
      </c>
      <c r="C12" s="1001"/>
      <c r="D12" s="1021" t="str">
        <f>IF(AND(D13="",D13=F13),"",IF(D13&gt;F13,"○",IF(D13&lt;F13,"●",IF(AND(D13&gt;=0,D13=F13),"△"))))</f>
        <v>●</v>
      </c>
      <c r="E12" s="1022"/>
      <c r="F12" s="1023"/>
      <c r="G12" s="1021" t="str">
        <f>IF(AND(G13="",G13=I13),"",IF(G13&gt;I13,"○",IF(G13&lt;I13,"●",IF(AND(G13&gt;=0,G13=I13),"△"))))</f>
        <v/>
      </c>
      <c r="H12" s="1022"/>
      <c r="I12" s="1023"/>
      <c r="J12" s="1021" t="str">
        <f>IF(AND(J13="",J13=L13),"",IF(J13&gt;L13,"○",IF(J13&lt;L13,"●",IF(AND(J13&gt;=0,J13=L13),"△"))))</f>
        <v>●</v>
      </c>
      <c r="K12" s="1022"/>
      <c r="L12" s="1023"/>
      <c r="M12" s="1021" t="str">
        <f>IF(AND(M13="",M13=O13),"",IF(M13&gt;O13,"○",IF(M13&lt;O13,"●",IF(AND(M13&gt;=0,M13=O13),"△"))))</f>
        <v/>
      </c>
      <c r="N12" s="1022"/>
      <c r="O12" s="1023"/>
      <c r="P12" s="1024"/>
      <c r="Q12" s="1025"/>
      <c r="R12" s="1026"/>
      <c r="S12" s="975"/>
      <c r="T12" s="976"/>
      <c r="U12" s="977"/>
      <c r="V12" s="974"/>
      <c r="W12" s="974"/>
      <c r="X12" s="974"/>
      <c r="Y12" s="1042"/>
      <c r="Z12" s="974"/>
      <c r="AA12" s="1042"/>
      <c r="AB12" s="974"/>
      <c r="AC12" s="1045"/>
      <c r="AD12" s="1043"/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>
        <f>IF(P4="","",R5)</f>
        <v>0</v>
      </c>
      <c r="E13" s="760" t="s">
        <v>50</v>
      </c>
      <c r="F13" s="762">
        <f>IF(P4="","",P5)</f>
        <v>5</v>
      </c>
      <c r="G13" s="763" t="str">
        <f>IF(P6="","",R7)</f>
        <v/>
      </c>
      <c r="H13" s="760" t="s">
        <v>50</v>
      </c>
      <c r="I13" s="762" t="str">
        <f>IF(P6="","",P7)</f>
        <v/>
      </c>
      <c r="J13" s="763">
        <f>IF(P8="","",R9)</f>
        <v>0</v>
      </c>
      <c r="K13" s="760" t="s">
        <v>50</v>
      </c>
      <c r="L13" s="762">
        <f>IF(P8="","",P9)</f>
        <v>2</v>
      </c>
      <c r="M13" s="763" t="str">
        <f>IF(P10="","",R11)</f>
        <v/>
      </c>
      <c r="N13" s="760" t="s">
        <v>50</v>
      </c>
      <c r="O13" s="762" t="str">
        <f>IF(P10="","",P11)</f>
        <v/>
      </c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J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tr">
        <f ca="1">OFFSET('R抽選用 (60)'!$A$5,AG2-4,AG1)</f>
        <v>小瀬球技場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B8</f>
        <v>羽黒SSS</v>
      </c>
      <c r="E18" s="988"/>
      <c r="F18" s="988"/>
      <c r="G18" s="988"/>
      <c r="H18" s="988"/>
      <c r="I18" s="989">
        <f>IF(L18:L19="","",(L18+L19))</f>
        <v>2</v>
      </c>
      <c r="J18" s="990"/>
      <c r="K18" s="993" t="s">
        <v>51</v>
      </c>
      <c r="L18" s="742">
        <v>0</v>
      </c>
      <c r="M18" s="740" t="s">
        <v>50</v>
      </c>
      <c r="N18" s="742">
        <v>0</v>
      </c>
      <c r="O18" s="995" t="s">
        <v>52</v>
      </c>
      <c r="P18" s="990">
        <f>IF(N18:N19="","",(N18+N19))</f>
        <v>0</v>
      </c>
      <c r="Q18" s="997"/>
      <c r="R18" s="988" t="str">
        <f ca="1">B12</f>
        <v>双葉SSS</v>
      </c>
      <c r="S18" s="988"/>
      <c r="T18" s="988"/>
      <c r="U18" s="988"/>
      <c r="V18" s="988"/>
      <c r="W18" s="974" t="str">
        <f ca="1">B6</f>
        <v>田富SSS</v>
      </c>
      <c r="X18" s="974"/>
      <c r="Y18" s="1013"/>
      <c r="Z18" s="1013"/>
      <c r="AA18" s="1013"/>
      <c r="AB18" s="974" t="str">
        <f ca="1">B10</f>
        <v>山梨SSS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994"/>
      <c r="L19" s="743">
        <v>2</v>
      </c>
      <c r="M19" s="741" t="s">
        <v>50</v>
      </c>
      <c r="N19" s="743">
        <v>0</v>
      </c>
      <c r="O19" s="996"/>
      <c r="P19" s="992"/>
      <c r="Q19" s="998"/>
      <c r="R19" s="988"/>
      <c r="S19" s="988"/>
      <c r="T19" s="988"/>
      <c r="U19" s="988"/>
      <c r="V19" s="988"/>
      <c r="W19" s="974"/>
      <c r="X19" s="974"/>
      <c r="Y19" s="1013"/>
      <c r="Z19" s="1013"/>
      <c r="AA19" s="1013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B4</f>
        <v>山城SSS⑦</v>
      </c>
      <c r="E20" s="988"/>
      <c r="F20" s="988"/>
      <c r="G20" s="988"/>
      <c r="H20" s="988"/>
      <c r="I20" s="989">
        <f>IF(L20:L21="","",(L20+L21))</f>
        <v>3</v>
      </c>
      <c r="J20" s="990"/>
      <c r="K20" s="993" t="s">
        <v>51</v>
      </c>
      <c r="L20" s="742">
        <v>1</v>
      </c>
      <c r="M20" s="740" t="s">
        <v>50</v>
      </c>
      <c r="N20" s="742">
        <v>0</v>
      </c>
      <c r="O20" s="995" t="s">
        <v>52</v>
      </c>
      <c r="P20" s="990">
        <f>IF(N20:N21="","",(N20+N21))</f>
        <v>0</v>
      </c>
      <c r="Q20" s="997"/>
      <c r="R20" s="988" t="str">
        <f ca="1">B6</f>
        <v>田富SSS</v>
      </c>
      <c r="S20" s="988"/>
      <c r="T20" s="988"/>
      <c r="U20" s="988"/>
      <c r="V20" s="988"/>
      <c r="W20" s="974" t="str">
        <f ca="1">B8</f>
        <v>羽黒SSS</v>
      </c>
      <c r="X20" s="974"/>
      <c r="Y20" s="1013"/>
      <c r="Z20" s="1013"/>
      <c r="AA20" s="1013"/>
      <c r="AB20" s="974" t="str">
        <f ca="1">B12</f>
        <v>双葉SSS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>
        <v>2</v>
      </c>
      <c r="M21" s="741" t="s">
        <v>50</v>
      </c>
      <c r="N21" s="743">
        <v>0</v>
      </c>
      <c r="O21" s="996"/>
      <c r="P21" s="992"/>
      <c r="Q21" s="998"/>
      <c r="R21" s="988"/>
      <c r="S21" s="988"/>
      <c r="T21" s="988"/>
      <c r="U21" s="988"/>
      <c r="V21" s="988"/>
      <c r="W21" s="974"/>
      <c r="X21" s="974"/>
      <c r="Y21" s="1013"/>
      <c r="Z21" s="1013"/>
      <c r="AA21" s="1013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0.50694444444444442</v>
      </c>
      <c r="C22" s="984"/>
      <c r="D22" s="1007" t="str">
        <f ca="1">B8</f>
        <v>羽黒SSS</v>
      </c>
      <c r="E22" s="1008"/>
      <c r="F22" s="1008"/>
      <c r="G22" s="1008"/>
      <c r="H22" s="1009"/>
      <c r="I22" s="989">
        <f>IF(L22:L23="","",(L22+L23))</f>
        <v>1</v>
      </c>
      <c r="J22" s="990"/>
      <c r="K22" s="1005" t="s">
        <v>51</v>
      </c>
      <c r="L22" s="740">
        <v>0</v>
      </c>
      <c r="M22" s="740" t="s">
        <v>50</v>
      </c>
      <c r="N22" s="740">
        <v>0</v>
      </c>
      <c r="O22" s="1005" t="s">
        <v>52</v>
      </c>
      <c r="P22" s="990">
        <f>IF(N22:N23="","",(N22+N23))</f>
        <v>1</v>
      </c>
      <c r="Q22" s="997"/>
      <c r="R22" s="999" t="str">
        <f ca="1">B10</f>
        <v>山梨SSS</v>
      </c>
      <c r="S22" s="1000"/>
      <c r="T22" s="1000"/>
      <c r="U22" s="1000"/>
      <c r="V22" s="1001"/>
      <c r="W22" s="974" t="str">
        <f ca="1">B4</f>
        <v>山城SSS⑦</v>
      </c>
      <c r="X22" s="974"/>
      <c r="Y22" s="1013"/>
      <c r="Z22" s="1013"/>
      <c r="AA22" s="1013"/>
      <c r="AB22" s="974" t="str">
        <f ca="1">B6</f>
        <v>田富SSS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10"/>
      <c r="E23" s="1011"/>
      <c r="F23" s="1011"/>
      <c r="G23" s="1011"/>
      <c r="H23" s="1012"/>
      <c r="I23" s="991"/>
      <c r="J23" s="992"/>
      <c r="K23" s="1006"/>
      <c r="L23" s="741">
        <v>1</v>
      </c>
      <c r="M23" s="741" t="s">
        <v>50</v>
      </c>
      <c r="N23" s="741">
        <v>1</v>
      </c>
      <c r="O23" s="1006"/>
      <c r="P23" s="992"/>
      <c r="Q23" s="998"/>
      <c r="R23" s="1002"/>
      <c r="S23" s="1003"/>
      <c r="T23" s="1003"/>
      <c r="U23" s="1003"/>
      <c r="V23" s="1004"/>
      <c r="W23" s="974"/>
      <c r="X23" s="974"/>
      <c r="Y23" s="1013"/>
      <c r="Z23" s="1013"/>
      <c r="AA23" s="1013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0.54166666666666663</v>
      </c>
      <c r="C24" s="984"/>
      <c r="D24" s="999" t="str">
        <f ca="1">B4</f>
        <v>山城SSS⑦</v>
      </c>
      <c r="E24" s="1000"/>
      <c r="F24" s="1000"/>
      <c r="G24" s="1000"/>
      <c r="H24" s="1001"/>
      <c r="I24" s="989">
        <f>IF(L24:L25="","",(L24+L25))</f>
        <v>5</v>
      </c>
      <c r="J24" s="990"/>
      <c r="K24" s="1005" t="s">
        <v>51</v>
      </c>
      <c r="L24" s="740">
        <v>1</v>
      </c>
      <c r="M24" s="740" t="s">
        <v>50</v>
      </c>
      <c r="N24" s="740">
        <v>0</v>
      </c>
      <c r="O24" s="1005" t="s">
        <v>52</v>
      </c>
      <c r="P24" s="990">
        <f>IF(N24:N25="","",(N24+N25))</f>
        <v>0</v>
      </c>
      <c r="Q24" s="997"/>
      <c r="R24" s="999" t="str">
        <f ca="1">B12</f>
        <v>双葉SSS</v>
      </c>
      <c r="S24" s="1000"/>
      <c r="T24" s="1000"/>
      <c r="U24" s="1000"/>
      <c r="V24" s="1001"/>
      <c r="W24" s="975" t="str">
        <f ca="1">B10</f>
        <v>山梨SSS</v>
      </c>
      <c r="X24" s="976"/>
      <c r="Y24" s="976"/>
      <c r="Z24" s="976"/>
      <c r="AA24" s="977"/>
      <c r="AB24" s="974" t="str">
        <f t="shared" ref="AB24" ca="1" si="0">B8</f>
        <v>羽黒SSS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>
        <v>4</v>
      </c>
      <c r="M25" s="741" t="s">
        <v>50</v>
      </c>
      <c r="N25" s="741">
        <v>0</v>
      </c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0.57638888888888895</v>
      </c>
      <c r="C26" s="984"/>
      <c r="D26" s="987" t="str">
        <f ca="1">B6</f>
        <v>田富SSS</v>
      </c>
      <c r="E26" s="987"/>
      <c r="F26" s="987"/>
      <c r="G26" s="987"/>
      <c r="H26" s="987"/>
      <c r="I26" s="989">
        <f>IF(L26:L27="","",(L26+L27))</f>
        <v>0</v>
      </c>
      <c r="J26" s="990"/>
      <c r="K26" s="993" t="s">
        <v>51</v>
      </c>
      <c r="L26" s="742">
        <v>0</v>
      </c>
      <c r="M26" s="740" t="s">
        <v>50</v>
      </c>
      <c r="N26" s="742">
        <v>0</v>
      </c>
      <c r="O26" s="995" t="s">
        <v>52</v>
      </c>
      <c r="P26" s="990">
        <f>IF(N26:N27="","",(N26+N27))</f>
        <v>0</v>
      </c>
      <c r="Q26" s="997"/>
      <c r="R26" s="987" t="str">
        <f ca="1">B10</f>
        <v>山梨SSS</v>
      </c>
      <c r="S26" s="987"/>
      <c r="T26" s="987"/>
      <c r="U26" s="987"/>
      <c r="V26" s="987"/>
      <c r="W26" s="975" t="str">
        <f ca="1">R24</f>
        <v>双葉SSS</v>
      </c>
      <c r="X26" s="976"/>
      <c r="Y26" s="976"/>
      <c r="Z26" s="976"/>
      <c r="AA26" s="977"/>
      <c r="AB26" s="974" t="str">
        <f t="shared" ref="AB26" ca="1" si="1">B4</f>
        <v>山城SSS⑦</v>
      </c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>
        <v>0</v>
      </c>
      <c r="M27" s="741" t="s">
        <v>50</v>
      </c>
      <c r="N27" s="743">
        <v>0</v>
      </c>
      <c r="O27" s="996"/>
      <c r="P27" s="992"/>
      <c r="Q27" s="998"/>
      <c r="R27" s="988"/>
      <c r="S27" s="988"/>
      <c r="T27" s="988"/>
      <c r="U27" s="988"/>
      <c r="V27" s="988"/>
      <c r="W27" s="978"/>
      <c r="X27" s="979"/>
      <c r="Y27" s="979"/>
      <c r="Z27" s="979"/>
      <c r="AA27" s="980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J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tr">
        <f ca="1">OFFSET('R抽選用 (60)'!$A$5,AG2-3,AG1)</f>
        <v>双葉スポーツ公園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1057">
        <f>B34-50/24/60</f>
        <v>0.50694444444444453</v>
      </c>
      <c r="C32" s="1058"/>
      <c r="D32" s="988" t="str">
        <f ca="1">B10</f>
        <v>山梨SSS</v>
      </c>
      <c r="E32" s="988"/>
      <c r="F32" s="988"/>
      <c r="G32" s="988"/>
      <c r="H32" s="988"/>
      <c r="I32" s="989" t="str">
        <f>IF(L32:L33="","",(L32+L33))</f>
        <v/>
      </c>
      <c r="J32" s="990"/>
      <c r="K32" s="993" t="s">
        <v>51</v>
      </c>
      <c r="L32" s="742"/>
      <c r="M32" s="740" t="s">
        <v>50</v>
      </c>
      <c r="N32" s="742"/>
      <c r="O32" s="995" t="s">
        <v>52</v>
      </c>
      <c r="P32" s="990" t="str">
        <f>IF(N32:N33="","",(N32+N33))</f>
        <v/>
      </c>
      <c r="Q32" s="997"/>
      <c r="R32" s="988" t="str">
        <f ca="1">B12</f>
        <v>双葉SSS</v>
      </c>
      <c r="S32" s="988"/>
      <c r="T32" s="988"/>
      <c r="U32" s="988"/>
      <c r="V32" s="988"/>
      <c r="W32" s="975" t="str">
        <f ca="1">B6</f>
        <v>田富SSS</v>
      </c>
      <c r="X32" s="976"/>
      <c r="Y32" s="976"/>
      <c r="Z32" s="976"/>
      <c r="AA32" s="977"/>
      <c r="AB32" s="974" t="str">
        <f ca="1">B8</f>
        <v>羽黒SSS</v>
      </c>
      <c r="AC32" s="974"/>
      <c r="AD32" s="974"/>
      <c r="AE32" s="738"/>
    </row>
    <row r="33" spans="1:31" ht="17.100000000000001" customHeight="1" x14ac:dyDescent="0.25">
      <c r="A33" s="1056"/>
      <c r="B33" s="1059"/>
      <c r="C33" s="1060"/>
      <c r="D33" s="988"/>
      <c r="E33" s="988"/>
      <c r="F33" s="988"/>
      <c r="G33" s="988"/>
      <c r="H33" s="988"/>
      <c r="I33" s="991"/>
      <c r="J33" s="992"/>
      <c r="K33" s="994"/>
      <c r="L33" s="743"/>
      <c r="M33" s="741" t="s">
        <v>50</v>
      </c>
      <c r="N33" s="743"/>
      <c r="O33" s="996"/>
      <c r="P33" s="992"/>
      <c r="Q33" s="998"/>
      <c r="R33" s="988"/>
      <c r="S33" s="988"/>
      <c r="T33" s="988"/>
      <c r="U33" s="988"/>
      <c r="V33" s="988"/>
      <c r="W33" s="978"/>
      <c r="X33" s="979"/>
      <c r="Y33" s="979"/>
      <c r="Z33" s="979"/>
      <c r="AA33" s="980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1057">
        <f>B36-50/24/60</f>
        <v>0.54166666666666674</v>
      </c>
      <c r="C34" s="1058"/>
      <c r="D34" s="988" t="str">
        <f ca="1">B4</f>
        <v>山城SSS⑦</v>
      </c>
      <c r="E34" s="988"/>
      <c r="F34" s="988"/>
      <c r="G34" s="988"/>
      <c r="H34" s="988"/>
      <c r="I34" s="989" t="str">
        <f>IF(L34:L35="","",(L34+L35))</f>
        <v/>
      </c>
      <c r="J34" s="990"/>
      <c r="K34" s="993" t="s">
        <v>51</v>
      </c>
      <c r="L34" s="742"/>
      <c r="M34" s="740" t="s">
        <v>50</v>
      </c>
      <c r="N34" s="742"/>
      <c r="O34" s="995" t="s">
        <v>52</v>
      </c>
      <c r="P34" s="990" t="str">
        <f>IF(N34:N35="","",(N34+N35))</f>
        <v/>
      </c>
      <c r="Q34" s="997"/>
      <c r="R34" s="988" t="str">
        <f ca="1">B8</f>
        <v>羽黒SSS</v>
      </c>
      <c r="S34" s="988"/>
      <c r="T34" s="988"/>
      <c r="U34" s="988"/>
      <c r="V34" s="988"/>
      <c r="W34" s="974" t="str">
        <f ca="1">B10</f>
        <v>山梨SSS</v>
      </c>
      <c r="X34" s="974"/>
      <c r="Y34" s="1013"/>
      <c r="Z34" s="1013"/>
      <c r="AA34" s="1013"/>
      <c r="AB34" s="974" t="str">
        <f ca="1">B12</f>
        <v>双葉SSS</v>
      </c>
      <c r="AC34" s="974"/>
      <c r="AD34" s="974"/>
      <c r="AE34" s="738"/>
    </row>
    <row r="35" spans="1:31" ht="17.100000000000001" customHeight="1" x14ac:dyDescent="0.25">
      <c r="A35" s="1056"/>
      <c r="B35" s="1059"/>
      <c r="C35" s="1060"/>
      <c r="D35" s="988"/>
      <c r="E35" s="988"/>
      <c r="F35" s="988"/>
      <c r="G35" s="988"/>
      <c r="H35" s="988"/>
      <c r="I35" s="991"/>
      <c r="J35" s="992"/>
      <c r="K35" s="994"/>
      <c r="L35" s="743"/>
      <c r="M35" s="741" t="s">
        <v>50</v>
      </c>
      <c r="N35" s="743"/>
      <c r="O35" s="996"/>
      <c r="P35" s="992"/>
      <c r="Q35" s="998"/>
      <c r="R35" s="988"/>
      <c r="S35" s="988"/>
      <c r="T35" s="988"/>
      <c r="U35" s="988"/>
      <c r="V35" s="988"/>
      <c r="W35" s="974"/>
      <c r="X35" s="974"/>
      <c r="Y35" s="1013"/>
      <c r="Z35" s="1013"/>
      <c r="AA35" s="1013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1057">
        <f>B38-50/24/60</f>
        <v>0.57638888888888895</v>
      </c>
      <c r="C36" s="1058"/>
      <c r="D36" s="999" t="str">
        <f ca="1">B6</f>
        <v>田富SSS</v>
      </c>
      <c r="E36" s="1000"/>
      <c r="F36" s="1000"/>
      <c r="G36" s="1000"/>
      <c r="H36" s="1001"/>
      <c r="I36" s="989" t="str">
        <f>IF(L36:L37="","",(L36+L37))</f>
        <v/>
      </c>
      <c r="J36" s="990"/>
      <c r="K36" s="1005" t="s">
        <v>51</v>
      </c>
      <c r="L36" s="740"/>
      <c r="M36" s="740" t="s">
        <v>50</v>
      </c>
      <c r="N36" s="740"/>
      <c r="O36" s="1005" t="s">
        <v>52</v>
      </c>
      <c r="P36" s="990" t="str">
        <f>IF(N36:N37="","",(N36+N37))</f>
        <v/>
      </c>
      <c r="Q36" s="997"/>
      <c r="R36" s="999" t="str">
        <f ca="1">B12</f>
        <v>双葉SSS</v>
      </c>
      <c r="S36" s="1000"/>
      <c r="T36" s="1000"/>
      <c r="U36" s="1000"/>
      <c r="V36" s="1001"/>
      <c r="W36" s="974" t="str">
        <f ca="1">B8</f>
        <v>羽黒SSS</v>
      </c>
      <c r="X36" s="974"/>
      <c r="Y36" s="1013"/>
      <c r="Z36" s="1013"/>
      <c r="AA36" s="1013"/>
      <c r="AB36" s="974" t="str">
        <f ca="1">B4</f>
        <v>山城SSS⑦</v>
      </c>
      <c r="AC36" s="974"/>
      <c r="AD36" s="974"/>
    </row>
    <row r="37" spans="1:31" ht="17.100000000000001" customHeight="1" x14ac:dyDescent="0.25">
      <c r="A37" s="1056"/>
      <c r="B37" s="1059"/>
      <c r="C37" s="1060"/>
      <c r="D37" s="1002"/>
      <c r="E37" s="1003"/>
      <c r="F37" s="1003"/>
      <c r="G37" s="1003"/>
      <c r="H37" s="1004"/>
      <c r="I37" s="991"/>
      <c r="J37" s="992"/>
      <c r="K37" s="1006"/>
      <c r="L37" s="741"/>
      <c r="M37" s="741" t="s">
        <v>50</v>
      </c>
      <c r="N37" s="741"/>
      <c r="O37" s="1006"/>
      <c r="P37" s="992"/>
      <c r="Q37" s="998"/>
      <c r="R37" s="1002"/>
      <c r="S37" s="1003"/>
      <c r="T37" s="1003"/>
      <c r="U37" s="1003"/>
      <c r="V37" s="1004"/>
      <c r="W37" s="974"/>
      <c r="X37" s="974"/>
      <c r="Y37" s="1013"/>
      <c r="Z37" s="1013"/>
      <c r="AA37" s="1013"/>
      <c r="AB37" s="974"/>
      <c r="AC37" s="974"/>
      <c r="AD37" s="974"/>
    </row>
    <row r="38" spans="1:31" ht="17.100000000000001" customHeight="1" x14ac:dyDescent="0.25">
      <c r="A38" s="1056">
        <v>4</v>
      </c>
      <c r="B38" s="1057">
        <f>B40-50/24/60</f>
        <v>0.61111111111111116</v>
      </c>
      <c r="C38" s="1058"/>
      <c r="D38" s="999" t="str">
        <f ca="1">B4</f>
        <v>山城SSS⑦</v>
      </c>
      <c r="E38" s="1000"/>
      <c r="F38" s="1000"/>
      <c r="G38" s="1000"/>
      <c r="H38" s="1001"/>
      <c r="I38" s="989" t="str">
        <f>IF(L38:L39="","",(L38+L39))</f>
        <v/>
      </c>
      <c r="J38" s="990"/>
      <c r="K38" s="1005" t="s">
        <v>51</v>
      </c>
      <c r="L38" s="744"/>
      <c r="M38" s="744" t="s">
        <v>50</v>
      </c>
      <c r="N38" s="744"/>
      <c r="O38" s="1005" t="s">
        <v>52</v>
      </c>
      <c r="P38" s="990" t="str">
        <f>IF(N38:N39="","",(N38+N39))</f>
        <v/>
      </c>
      <c r="Q38" s="997"/>
      <c r="R38" s="999" t="str">
        <f ca="1">B10</f>
        <v>山梨SSS</v>
      </c>
      <c r="S38" s="1000"/>
      <c r="T38" s="1000"/>
      <c r="U38" s="1000"/>
      <c r="V38" s="1001"/>
      <c r="W38" s="975" t="str">
        <f ca="1">B12</f>
        <v>双葉SSS</v>
      </c>
      <c r="X38" s="976"/>
      <c r="Y38" s="976"/>
      <c r="Z38" s="976"/>
      <c r="AA38" s="977"/>
      <c r="AB38" s="974" t="str">
        <f ca="1">B6</f>
        <v>田富SSS</v>
      </c>
      <c r="AC38" s="974"/>
      <c r="AD38" s="974"/>
      <c r="AE38" s="738"/>
    </row>
    <row r="39" spans="1:31" ht="17.100000000000001" customHeight="1" x14ac:dyDescent="0.25">
      <c r="A39" s="1056"/>
      <c r="B39" s="1059"/>
      <c r="C39" s="1060"/>
      <c r="D39" s="1002"/>
      <c r="E39" s="1003"/>
      <c r="F39" s="1003"/>
      <c r="G39" s="1003"/>
      <c r="H39" s="1004"/>
      <c r="I39" s="991"/>
      <c r="J39" s="992"/>
      <c r="K39" s="1006"/>
      <c r="L39" s="741"/>
      <c r="M39" s="741" t="s">
        <v>50</v>
      </c>
      <c r="N39" s="741"/>
      <c r="O39" s="1006"/>
      <c r="P39" s="992"/>
      <c r="Q39" s="998"/>
      <c r="R39" s="1002"/>
      <c r="S39" s="1003"/>
      <c r="T39" s="1003"/>
      <c r="U39" s="1003"/>
      <c r="V39" s="1004"/>
      <c r="W39" s="978"/>
      <c r="X39" s="979"/>
      <c r="Y39" s="979"/>
      <c r="Z39" s="979"/>
      <c r="AA39" s="980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1057">
        <v>0.64583333333333337</v>
      </c>
      <c r="C40" s="1058"/>
      <c r="D40" s="999" t="str">
        <f ca="1">B6</f>
        <v>田富SSS</v>
      </c>
      <c r="E40" s="1000"/>
      <c r="F40" s="1000"/>
      <c r="G40" s="1000"/>
      <c r="H40" s="1001"/>
      <c r="I40" s="989" t="str">
        <f>IF(L40:L41="","",(L40+L41))</f>
        <v/>
      </c>
      <c r="J40" s="990"/>
      <c r="K40" s="1005" t="s">
        <v>51</v>
      </c>
      <c r="L40" s="740"/>
      <c r="M40" s="740" t="s">
        <v>50</v>
      </c>
      <c r="N40" s="740"/>
      <c r="O40" s="1005" t="s">
        <v>52</v>
      </c>
      <c r="P40" s="990" t="str">
        <f>IF(N40:N41="","",(N40+N41))</f>
        <v/>
      </c>
      <c r="Q40" s="997"/>
      <c r="R40" s="999" t="str">
        <f ca="1">B8</f>
        <v>羽黒SSS</v>
      </c>
      <c r="S40" s="1000"/>
      <c r="T40" s="1000"/>
      <c r="U40" s="1000"/>
      <c r="V40" s="1001"/>
      <c r="W40" s="975" t="str">
        <f ca="1">B4</f>
        <v>山城SSS⑦</v>
      </c>
      <c r="X40" s="976"/>
      <c r="Y40" s="976"/>
      <c r="Z40" s="976"/>
      <c r="AA40" s="977"/>
      <c r="AB40" s="974" t="str">
        <f t="shared" ref="AB40" ca="1" si="2">B10</f>
        <v>山梨SSS</v>
      </c>
      <c r="AC40" s="974"/>
      <c r="AD40" s="974"/>
      <c r="AE40" s="738"/>
    </row>
    <row r="41" spans="1:31" ht="17.100000000000001" customHeight="1" x14ac:dyDescent="0.25">
      <c r="A41" s="1056"/>
      <c r="B41" s="1059"/>
      <c r="C41" s="1060"/>
      <c r="D41" s="1002"/>
      <c r="E41" s="1003"/>
      <c r="F41" s="1003"/>
      <c r="G41" s="1003"/>
      <c r="H41" s="1004"/>
      <c r="I41" s="991"/>
      <c r="J41" s="992"/>
      <c r="K41" s="1006"/>
      <c r="L41" s="741"/>
      <c r="M41" s="741" t="s">
        <v>50</v>
      </c>
      <c r="N41" s="741"/>
      <c r="O41" s="1006"/>
      <c r="P41" s="992"/>
      <c r="Q41" s="998"/>
      <c r="R41" s="1002"/>
      <c r="S41" s="1003"/>
      <c r="T41" s="1003"/>
      <c r="U41" s="1003"/>
      <c r="V41" s="1004"/>
      <c r="W41" s="978"/>
      <c r="X41" s="979"/>
      <c r="Y41" s="979"/>
      <c r="Z41" s="979"/>
      <c r="AA41" s="980"/>
      <c r="AB41" s="974"/>
      <c r="AC41" s="974"/>
      <c r="AD41" s="974"/>
      <c r="AE41" s="738"/>
    </row>
    <row r="43" spans="1:31" x14ac:dyDescent="0.2">
      <c r="B43" s="745"/>
      <c r="C43" s="738"/>
      <c r="W43" s="738"/>
      <c r="X43" s="738"/>
      <c r="Y43" s="738"/>
      <c r="Z43" s="738"/>
      <c r="AA43" s="738"/>
      <c r="AB43" s="738"/>
      <c r="AC43" s="738"/>
    </row>
    <row r="44" spans="1:31" ht="13.9" x14ac:dyDescent="0.2">
      <c r="B44" s="745"/>
      <c r="C44" s="745"/>
      <c r="D44" s="748"/>
      <c r="E44" s="748"/>
      <c r="F44" s="748"/>
      <c r="G44" s="748"/>
      <c r="H44" s="748"/>
      <c r="K44" s="745"/>
      <c r="M44" s="747"/>
      <c r="O44" s="745"/>
      <c r="P44" s="746"/>
    </row>
    <row r="45" spans="1:31" ht="13.5" customHeight="1" x14ac:dyDescent="0.2">
      <c r="B45" s="745"/>
      <c r="C45" s="754"/>
      <c r="D45" s="756"/>
      <c r="E45" s="748"/>
      <c r="F45" s="748"/>
      <c r="G45" s="748"/>
      <c r="H45" s="748"/>
      <c r="I45" s="746"/>
      <c r="K45" s="745"/>
      <c r="M45" s="747"/>
      <c r="O45" s="745"/>
      <c r="P45" s="746"/>
    </row>
    <row r="46" spans="1:31" ht="13.9" x14ac:dyDescent="0.2">
      <c r="B46" s="745"/>
      <c r="C46" s="755"/>
      <c r="D46" s="757"/>
      <c r="E46" s="749"/>
      <c r="F46" s="749"/>
      <c r="G46" s="749"/>
      <c r="H46" s="749"/>
      <c r="I46" s="758"/>
      <c r="J46" s="750"/>
      <c r="K46" s="751"/>
      <c r="M46" s="747"/>
      <c r="O46" s="745"/>
      <c r="P46" s="752"/>
      <c r="Q46" s="753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</row>
    <row r="47" spans="1:31" ht="13.9" x14ac:dyDescent="0.2">
      <c r="B47" s="745"/>
      <c r="C47" s="738"/>
      <c r="D47" s="749"/>
      <c r="E47" s="749"/>
      <c r="F47" s="749"/>
      <c r="G47" s="749"/>
      <c r="H47" s="749"/>
      <c r="I47" s="750"/>
      <c r="J47" s="750"/>
      <c r="K47" s="751"/>
      <c r="M47" s="747"/>
      <c r="O47" s="745"/>
      <c r="P47" s="752"/>
      <c r="Q47" s="753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</row>
    <row r="48" spans="1:31" ht="13.9" x14ac:dyDescent="0.2">
      <c r="B48" s="745"/>
      <c r="C48" s="755"/>
      <c r="D48" s="757"/>
      <c r="E48" s="749"/>
      <c r="F48" s="749"/>
      <c r="G48" s="749"/>
      <c r="H48" s="749"/>
      <c r="I48" s="758"/>
      <c r="J48" s="750"/>
      <c r="K48" s="751"/>
      <c r="M48" s="747"/>
      <c r="O48" s="745"/>
      <c r="P48" s="752"/>
      <c r="Q48" s="753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</row>
    <row r="49" spans="2:29" ht="13.9" x14ac:dyDescent="0.2">
      <c r="B49" s="745"/>
      <c r="C49" s="738"/>
      <c r="D49" s="749"/>
      <c r="E49" s="749"/>
      <c r="F49" s="749"/>
      <c r="G49" s="749"/>
      <c r="H49" s="749"/>
      <c r="I49" s="750"/>
      <c r="J49" s="750"/>
      <c r="K49" s="751"/>
      <c r="M49" s="747"/>
      <c r="O49" s="745"/>
      <c r="P49" s="752"/>
      <c r="Q49" s="753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</row>
  </sheetData>
  <protectedRanges>
    <protectedRange password="C4D3" sqref="D4:R4 D6:R6 D8:R8 D10:R10 D12:R12" name="関数データ保護"/>
  </protectedRanges>
  <mergeCells count="201">
    <mergeCell ref="AD2:AD3"/>
    <mergeCell ref="A4:A5"/>
    <mergeCell ref="B4:C5"/>
    <mergeCell ref="D4:F5"/>
    <mergeCell ref="S4:U5"/>
    <mergeCell ref="V4:X5"/>
    <mergeCell ref="Y4:Z5"/>
    <mergeCell ref="AA4:AB5"/>
    <mergeCell ref="AC4:AC5"/>
    <mergeCell ref="AD4:AD5"/>
    <mergeCell ref="A1:B1"/>
    <mergeCell ref="C1:E1"/>
    <mergeCell ref="B2:C3"/>
    <mergeCell ref="D2:F3"/>
    <mergeCell ref="J2:L3"/>
    <mergeCell ref="P2:R3"/>
    <mergeCell ref="Y8:Z9"/>
    <mergeCell ref="AA8:AB9"/>
    <mergeCell ref="AC8:AC9"/>
    <mergeCell ref="A6:A7"/>
    <mergeCell ref="B8:C9"/>
    <mergeCell ref="G2:I3"/>
    <mergeCell ref="M2:O3"/>
    <mergeCell ref="S2:U3"/>
    <mergeCell ref="V2:X3"/>
    <mergeCell ref="Y2:Z3"/>
    <mergeCell ref="AA2:AB3"/>
    <mergeCell ref="A8:A9"/>
    <mergeCell ref="B6:C7"/>
    <mergeCell ref="Y6:Z7"/>
    <mergeCell ref="G4:I4"/>
    <mergeCell ref="J4:L4"/>
    <mergeCell ref="M4:O4"/>
    <mergeCell ref="P4:R4"/>
    <mergeCell ref="AE8:AE9"/>
    <mergeCell ref="AE4:AE5"/>
    <mergeCell ref="J8:L9"/>
    <mergeCell ref="S8:U9"/>
    <mergeCell ref="V8:X9"/>
    <mergeCell ref="AD6:AD7"/>
    <mergeCell ref="AE6:AE7"/>
    <mergeCell ref="AC6:AC7"/>
    <mergeCell ref="AA6:AB7"/>
    <mergeCell ref="S6:U7"/>
    <mergeCell ref="V6:X7"/>
    <mergeCell ref="A18:A19"/>
    <mergeCell ref="B18:C19"/>
    <mergeCell ref="D18:H19"/>
    <mergeCell ref="I18:J19"/>
    <mergeCell ref="K18:K19"/>
    <mergeCell ref="O18:O19"/>
    <mergeCell ref="P18:Q19"/>
    <mergeCell ref="B12:C13"/>
    <mergeCell ref="P12:R13"/>
    <mergeCell ref="R18:V19"/>
    <mergeCell ref="W18:AA19"/>
    <mergeCell ref="AB18:AD19"/>
    <mergeCell ref="AA10:AB11"/>
    <mergeCell ref="AC10:AC11"/>
    <mergeCell ref="AD10:AD11"/>
    <mergeCell ref="AD12:AD13"/>
    <mergeCell ref="AD8:AD9"/>
    <mergeCell ref="B10:C11"/>
    <mergeCell ref="S12:U13"/>
    <mergeCell ref="V12:X13"/>
    <mergeCell ref="Y12:Z13"/>
    <mergeCell ref="AA12:AB13"/>
    <mergeCell ref="M10:O11"/>
    <mergeCell ref="AC12:AC13"/>
    <mergeCell ref="AE10:AE11"/>
    <mergeCell ref="W16:AA17"/>
    <mergeCell ref="AB16:AD17"/>
    <mergeCell ref="A16:A17"/>
    <mergeCell ref="B16:C17"/>
    <mergeCell ref="D16:E17"/>
    <mergeCell ref="F16:H17"/>
    <mergeCell ref="I16:K17"/>
    <mergeCell ref="L16:V17"/>
    <mergeCell ref="B15:H15"/>
    <mergeCell ref="A10:A11"/>
    <mergeCell ref="AE12:AE13"/>
    <mergeCell ref="A12:A13"/>
    <mergeCell ref="S10:U11"/>
    <mergeCell ref="V10:X11"/>
    <mergeCell ref="Y10:Z11"/>
    <mergeCell ref="D12:F12"/>
    <mergeCell ref="G12:I12"/>
    <mergeCell ref="J12:L12"/>
    <mergeCell ref="M12:O12"/>
    <mergeCell ref="AB22:AD23"/>
    <mergeCell ref="A20:A21"/>
    <mergeCell ref="B20:C21"/>
    <mergeCell ref="D20:H21"/>
    <mergeCell ref="I20:J21"/>
    <mergeCell ref="K20:K21"/>
    <mergeCell ref="O20:O21"/>
    <mergeCell ref="P20:Q21"/>
    <mergeCell ref="R20:V21"/>
    <mergeCell ref="W20:AA21"/>
    <mergeCell ref="AB20:AD21"/>
    <mergeCell ref="A22:A23"/>
    <mergeCell ref="B22:C23"/>
    <mergeCell ref="D22:H23"/>
    <mergeCell ref="I22:J23"/>
    <mergeCell ref="K22:K23"/>
    <mergeCell ref="O22:O23"/>
    <mergeCell ref="P22:Q23"/>
    <mergeCell ref="R22:V23"/>
    <mergeCell ref="W22:AA23"/>
    <mergeCell ref="AB26:AD27"/>
    <mergeCell ref="A24:A25"/>
    <mergeCell ref="B24:C25"/>
    <mergeCell ref="D24:H25"/>
    <mergeCell ref="I24:J25"/>
    <mergeCell ref="K24:K25"/>
    <mergeCell ref="O24:O25"/>
    <mergeCell ref="P24:Q25"/>
    <mergeCell ref="R24:V25"/>
    <mergeCell ref="W24:AA25"/>
    <mergeCell ref="AB24:AD25"/>
    <mergeCell ref="A26:A27"/>
    <mergeCell ref="B26:C27"/>
    <mergeCell ref="D26:H27"/>
    <mergeCell ref="I26:J27"/>
    <mergeCell ref="K26:K27"/>
    <mergeCell ref="O26:O27"/>
    <mergeCell ref="P26:Q27"/>
    <mergeCell ref="R26:V27"/>
    <mergeCell ref="W26:AA27"/>
    <mergeCell ref="W32:AA33"/>
    <mergeCell ref="AB32:AD33"/>
    <mergeCell ref="A30:A31"/>
    <mergeCell ref="B30:C31"/>
    <mergeCell ref="D30:E31"/>
    <mergeCell ref="F30:H31"/>
    <mergeCell ref="I30:K31"/>
    <mergeCell ref="L30:V31"/>
    <mergeCell ref="A32:A33"/>
    <mergeCell ref="B32:C33"/>
    <mergeCell ref="D32:H33"/>
    <mergeCell ref="I32:J33"/>
    <mergeCell ref="K32:K33"/>
    <mergeCell ref="O32:O33"/>
    <mergeCell ref="A34:A35"/>
    <mergeCell ref="B34:C35"/>
    <mergeCell ref="D34:H35"/>
    <mergeCell ref="I34:J35"/>
    <mergeCell ref="K34:K35"/>
    <mergeCell ref="O34:O35"/>
    <mergeCell ref="AB34:AD35"/>
    <mergeCell ref="A36:A37"/>
    <mergeCell ref="B36:C37"/>
    <mergeCell ref="A38:A39"/>
    <mergeCell ref="B38:C39"/>
    <mergeCell ref="D38:H39"/>
    <mergeCell ref="I38:J39"/>
    <mergeCell ref="K38:K39"/>
    <mergeCell ref="O38:O39"/>
    <mergeCell ref="A40:A41"/>
    <mergeCell ref="B40:C41"/>
    <mergeCell ref="D40:H41"/>
    <mergeCell ref="I40:J41"/>
    <mergeCell ref="K40:K41"/>
    <mergeCell ref="O40:O41"/>
    <mergeCell ref="B28:H29"/>
    <mergeCell ref="AB40:AD41"/>
    <mergeCell ref="P38:Q39"/>
    <mergeCell ref="R38:V39"/>
    <mergeCell ref="W38:AA39"/>
    <mergeCell ref="AB38:AD39"/>
    <mergeCell ref="W36:AA37"/>
    <mergeCell ref="P40:Q41"/>
    <mergeCell ref="R40:V41"/>
    <mergeCell ref="W40:AA41"/>
    <mergeCell ref="P34:Q35"/>
    <mergeCell ref="R34:V35"/>
    <mergeCell ref="W34:AA35"/>
    <mergeCell ref="D36:H37"/>
    <mergeCell ref="I36:J37"/>
    <mergeCell ref="K36:K37"/>
    <mergeCell ref="O36:O37"/>
    <mergeCell ref="P36:Q37"/>
    <mergeCell ref="R36:V37"/>
    <mergeCell ref="AB36:AD37"/>
    <mergeCell ref="W30:AA31"/>
    <mergeCell ref="AB30:AD31"/>
    <mergeCell ref="P32:Q33"/>
    <mergeCell ref="R32:V33"/>
    <mergeCell ref="D6:F6"/>
    <mergeCell ref="J6:L6"/>
    <mergeCell ref="M6:O6"/>
    <mergeCell ref="P6:R6"/>
    <mergeCell ref="D8:F8"/>
    <mergeCell ref="G8:I8"/>
    <mergeCell ref="M8:O8"/>
    <mergeCell ref="P8:R8"/>
    <mergeCell ref="D10:F10"/>
    <mergeCell ref="G10:I10"/>
    <mergeCell ref="J10:L10"/>
    <mergeCell ref="P10:R10"/>
    <mergeCell ref="G6:I7"/>
  </mergeCells>
  <phoneticPr fontId="3"/>
  <conditionalFormatting sqref="V4:AD13">
    <cfRule type="expression" dxfId="6" priority="1">
      <formula>$I$26=""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F2DA-BC61-432F-AA29-45DE09648F2D}">
  <sheetPr codeName="Sheet60">
    <tabColor theme="5" tint="0.79998168889431442"/>
    <pageSetUpPr fitToPage="1"/>
  </sheetPr>
  <dimension ref="A1:AG49"/>
  <sheetViews>
    <sheetView topLeftCell="A16" workbookViewId="0">
      <selection activeCell="B45" sqref="B45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49" width="2.59765625" style="731" customWidth="1"/>
    <col min="50" max="62" width="2.3984375" style="731" customWidth="1"/>
    <col min="63" max="16384" width="9" style="731"/>
  </cols>
  <sheetData>
    <row r="1" spans="1:33" ht="34.5" customHeight="1" x14ac:dyDescent="0.2">
      <c r="A1" s="1030" t="str">
        <f>B2</f>
        <v>J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(60)'!$AF$61,MATCH('予選(B)'!A1,'R抽選用 (60)'!$Q$56:$Q$67,0),0)</f>
        <v>#N/A</v>
      </c>
      <c r="I1" s="728" t="e">
        <f ca="1">OFFSET('R抽選用 (60)'!$AF$61,MATCH('予選(B)'!A1,'R抽選用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0</v>
      </c>
      <c r="AG1" s="731">
        <f>IF(AF1&gt;AF2,AF1,AF2)</f>
        <v>10</v>
      </c>
    </row>
    <row r="2" spans="1:33" ht="17.100000000000001" customHeight="1" x14ac:dyDescent="0.2">
      <c r="A2" s="732"/>
      <c r="B2" s="1032" t="s">
        <v>139</v>
      </c>
      <c r="C2" s="1033"/>
      <c r="D2" s="975" t="str">
        <f ca="1">B4</f>
        <v>山城SSS⑦</v>
      </c>
      <c r="E2" s="976"/>
      <c r="F2" s="977"/>
      <c r="G2" s="975" t="str">
        <f ca="1">B6</f>
        <v>田富SSS</v>
      </c>
      <c r="H2" s="976"/>
      <c r="I2" s="977"/>
      <c r="J2" s="975" t="str">
        <f ca="1">B8</f>
        <v>羽黒SSS</v>
      </c>
      <c r="K2" s="976"/>
      <c r="L2" s="977"/>
      <c r="M2" s="975" t="str">
        <f ca="1">B10</f>
        <v>山梨SSS</v>
      </c>
      <c r="N2" s="976"/>
      <c r="O2" s="977"/>
      <c r="P2" s="975" t="str">
        <f ca="1">B12</f>
        <v>双葉SSS</v>
      </c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10</v>
      </c>
      <c r="AG2" s="731">
        <f>IF(AF1&gt;AF2,5,15)</f>
        <v>15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山城SSS⑦</v>
      </c>
      <c r="C4" s="1001"/>
      <c r="D4" s="1050"/>
      <c r="E4" s="1051"/>
      <c r="F4" s="1052"/>
      <c r="G4" s="1053" t="str">
        <f>IF(G5="","",IF(G5=I5,"△",IF(G5&gt;I5,"○","●")))</f>
        <v/>
      </c>
      <c r="H4" s="1054"/>
      <c r="I4" s="1055"/>
      <c r="J4" s="1053" t="str">
        <f>IF(J5="","",IF(J5=L5,"△",IF(J5&gt;L5,"○","●")))</f>
        <v/>
      </c>
      <c r="K4" s="1054"/>
      <c r="L4" s="1055"/>
      <c r="M4" s="1053" t="str">
        <f>IF(M5="","",IF(M5=O5,"△",IF(M5&gt;O5,"○","●")))</f>
        <v/>
      </c>
      <c r="N4" s="1054"/>
      <c r="O4" s="1055"/>
      <c r="P4" s="1053" t="str">
        <f>IF(P5="","",IF(P5=R5,"△",IF(P5&gt;R5,"○","●")))</f>
        <v/>
      </c>
      <c r="Q4" s="1054"/>
      <c r="R4" s="1055"/>
      <c r="S4" s="975"/>
      <c r="T4" s="976"/>
      <c r="U4" s="977"/>
      <c r="V4" s="974">
        <f>COUNTIF(D4:R4,"○")*3+COUNTIF(D4:R4,"△")</f>
        <v>0</v>
      </c>
      <c r="W4" s="974"/>
      <c r="X4" s="974"/>
      <c r="Y4" s="1042">
        <f>SUM($F$4:$F$14)</f>
        <v>0</v>
      </c>
      <c r="Z4" s="974"/>
      <c r="AA4" s="1042">
        <f>SUM($D$4:$D$14)</f>
        <v>0</v>
      </c>
      <c r="AB4" s="974"/>
      <c r="AC4" s="1045">
        <f>Y4-AA4</f>
        <v>0</v>
      </c>
      <c r="AD4" s="1043">
        <f>RANK(AE4,$AE$4:$AE$13)</f>
        <v>1</v>
      </c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 t="str">
        <f>I20</f>
        <v/>
      </c>
      <c r="H5" s="760" t="s">
        <v>50</v>
      </c>
      <c r="I5" s="761" t="str">
        <f>P20</f>
        <v/>
      </c>
      <c r="J5" s="759" t="str">
        <f>I34</f>
        <v/>
      </c>
      <c r="K5" s="760" t="s">
        <v>50</v>
      </c>
      <c r="L5" s="761" t="str">
        <f>P34</f>
        <v/>
      </c>
      <c r="M5" s="759" t="str">
        <f>I38</f>
        <v/>
      </c>
      <c r="N5" s="760" t="s">
        <v>50</v>
      </c>
      <c r="O5" s="761" t="str">
        <f>P38</f>
        <v/>
      </c>
      <c r="P5" s="759" t="str">
        <f>I24</f>
        <v/>
      </c>
      <c r="Q5" s="760" t="s">
        <v>50</v>
      </c>
      <c r="R5" s="761" t="str">
        <f>P24</f>
        <v/>
      </c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田富SSS</v>
      </c>
      <c r="C6" s="1001"/>
      <c r="D6" s="1021" t="str">
        <f>IF(D7="","",IF(D7=F7,"△",IF(D7&gt;F7,"○","●")))</f>
        <v/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/>
      </c>
      <c r="N6" s="1022"/>
      <c r="O6" s="1023"/>
      <c r="P6" s="1021" t="str">
        <f>IF(P7="","",IF(P7=R7,"△",IF(P7&gt;R7,"○","●")))</f>
        <v/>
      </c>
      <c r="Q6" s="1022"/>
      <c r="R6" s="1023"/>
      <c r="S6" s="975"/>
      <c r="T6" s="976"/>
      <c r="U6" s="977"/>
      <c r="V6" s="974">
        <f t="shared" ref="V6" si="0">COUNTIF(D6:R6,"○")*3+COUNTIF(D6:R6,"△")</f>
        <v>0</v>
      </c>
      <c r="W6" s="974"/>
      <c r="X6" s="974"/>
      <c r="Y6" s="1042">
        <f>SUM($I$4:$I$14)</f>
        <v>0</v>
      </c>
      <c r="Z6" s="974"/>
      <c r="AA6" s="1042">
        <f>SUM($G$4:$G$14)</f>
        <v>0</v>
      </c>
      <c r="AB6" s="974"/>
      <c r="AC6" s="1045">
        <f>Y6-AA6</f>
        <v>0</v>
      </c>
      <c r="AD6" s="1043">
        <f>RANK(AE6,$AE$4:$AE$13)</f>
        <v>1</v>
      </c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 t="str">
        <f>IF(G4="","",I5)</f>
        <v/>
      </c>
      <c r="E7" s="760" t="s">
        <v>50</v>
      </c>
      <c r="F7" s="762" t="str">
        <f>IF(G4="","",G5)</f>
        <v/>
      </c>
      <c r="G7" s="1027"/>
      <c r="H7" s="1028"/>
      <c r="I7" s="1029"/>
      <c r="J7" s="759" t="str">
        <f>I40</f>
        <v/>
      </c>
      <c r="K7" s="760" t="s">
        <v>50</v>
      </c>
      <c r="L7" s="761" t="str">
        <f>P40</f>
        <v/>
      </c>
      <c r="M7" s="759" t="str">
        <f>I26</f>
        <v/>
      </c>
      <c r="N7" s="760" t="s">
        <v>50</v>
      </c>
      <c r="O7" s="761" t="str">
        <f>P26</f>
        <v/>
      </c>
      <c r="P7" s="759" t="str">
        <f>I36</f>
        <v/>
      </c>
      <c r="Q7" s="760" t="s">
        <v>50</v>
      </c>
      <c r="R7" s="761" t="str">
        <f>P36</f>
        <v/>
      </c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羽黒SSS</v>
      </c>
      <c r="C8" s="1001"/>
      <c r="D8" s="1021" t="str">
        <f>IF(D9="","",IF(D9=F9,"△",IF(D9&gt;F9,"○","●")))</f>
        <v/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/>
      </c>
      <c r="N8" s="1022"/>
      <c r="O8" s="1023"/>
      <c r="P8" s="1021" t="str">
        <f>IF(P9="","",IF(P9=R9,"△",IF(P9&gt;R9,"○","●")))</f>
        <v/>
      </c>
      <c r="Q8" s="1022"/>
      <c r="R8" s="1023"/>
      <c r="S8" s="975"/>
      <c r="T8" s="976"/>
      <c r="U8" s="977"/>
      <c r="V8" s="974">
        <f t="shared" ref="V8" si="1">COUNTIF(D8:R8,"○")*3+COUNTIF(D8:R8,"△")</f>
        <v>0</v>
      </c>
      <c r="W8" s="974"/>
      <c r="X8" s="974"/>
      <c r="Y8" s="1042">
        <f>SUM($L$4:$L$14)</f>
        <v>0</v>
      </c>
      <c r="Z8" s="974"/>
      <c r="AA8" s="1042">
        <f>SUM($J$4:$J$14)</f>
        <v>0</v>
      </c>
      <c r="AB8" s="974"/>
      <c r="AC8" s="1045">
        <f>Y8-AA8</f>
        <v>0</v>
      </c>
      <c r="AD8" s="1043">
        <f>RANK(AE8,$AE$4:$AE$13)</f>
        <v>1</v>
      </c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 t="str">
        <f>IF(J4="","",L5)</f>
        <v/>
      </c>
      <c r="E9" s="760" t="s">
        <v>50</v>
      </c>
      <c r="F9" s="762" t="str">
        <f>IF(J4="","",J5)</f>
        <v/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 t="str">
        <f>I22</f>
        <v/>
      </c>
      <c r="N9" s="760" t="s">
        <v>50</v>
      </c>
      <c r="O9" s="761" t="str">
        <f>P22</f>
        <v/>
      </c>
      <c r="P9" s="759" t="str">
        <f>I18</f>
        <v/>
      </c>
      <c r="Q9" s="760" t="s">
        <v>50</v>
      </c>
      <c r="R9" s="761" t="str">
        <f>P18</f>
        <v/>
      </c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山梨SSS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/>
      </c>
      <c r="H10" s="1022"/>
      <c r="I10" s="1023"/>
      <c r="J10" s="1021" t="str">
        <f>IF(AND(J11="",J11=L11),"",IF(J11&gt;L11,"○",IF(J11&lt;L11,"●",IF(AND(J11&gt;=0,J11=L11),"△"))))</f>
        <v/>
      </c>
      <c r="K10" s="1022"/>
      <c r="L10" s="1023"/>
      <c r="M10" s="1024"/>
      <c r="N10" s="1025"/>
      <c r="O10" s="1026"/>
      <c r="P10" s="1021" t="str">
        <f>IF(AND(P11="",P11=R11),"",IF(P11&gt;R11,"○",IF(P11&lt;R11,"●",IF(AND(P11&gt;=0,P11=R11),"△"))))</f>
        <v/>
      </c>
      <c r="Q10" s="1022"/>
      <c r="R10" s="1023"/>
      <c r="S10" s="975"/>
      <c r="T10" s="976"/>
      <c r="U10" s="977"/>
      <c r="V10" s="974">
        <f t="shared" ref="V10" si="2">COUNTIF(D10:R10,"○")*3+COUNTIF(D10:R10,"△")</f>
        <v>0</v>
      </c>
      <c r="W10" s="974"/>
      <c r="X10" s="974"/>
      <c r="Y10" s="1042">
        <f>SUM($O$4:$O$14)</f>
        <v>0</v>
      </c>
      <c r="Z10" s="974"/>
      <c r="AA10" s="1042">
        <f>SUM($M$4:$M$14)</f>
        <v>0</v>
      </c>
      <c r="AB10" s="974"/>
      <c r="AC10" s="1045">
        <f>Y10-AA10</f>
        <v>0</v>
      </c>
      <c r="AD10" s="1043">
        <f>RANK(AE10,$AE$4:$AE$13)</f>
        <v>1</v>
      </c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 t="str">
        <f>IF(M6="","",O7)</f>
        <v/>
      </c>
      <c r="H11" s="760" t="s">
        <v>50</v>
      </c>
      <c r="I11" s="762" t="str">
        <f>IF(M6="","",M7)</f>
        <v/>
      </c>
      <c r="J11" s="763" t="str">
        <f>IF(M8="","",O9)</f>
        <v/>
      </c>
      <c r="K11" s="760" t="s">
        <v>50</v>
      </c>
      <c r="L11" s="762" t="str">
        <f>IF(M8="","",M9)</f>
        <v/>
      </c>
      <c r="M11" s="1027"/>
      <c r="N11" s="1028"/>
      <c r="O11" s="1029"/>
      <c r="P11" s="759" t="str">
        <f>I32</f>
        <v/>
      </c>
      <c r="Q11" s="760" t="s">
        <v>50</v>
      </c>
      <c r="R11" s="761" t="str">
        <f>P32</f>
        <v/>
      </c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 t="str">
        <f ca="1">OFFSET('R抽選用 (60)'!$B$2,$AG$2+A12,$AG$1)</f>
        <v>双葉SSS</v>
      </c>
      <c r="C12" s="1001"/>
      <c r="D12" s="1021" t="str">
        <f>IF(AND(D13="",D13=F13),"",IF(D13&gt;F13,"○",IF(D13&lt;F13,"●",IF(AND(D13&gt;=0,D13=F13),"△"))))</f>
        <v/>
      </c>
      <c r="E12" s="1022"/>
      <c r="F12" s="1023"/>
      <c r="G12" s="1021" t="str">
        <f>IF(AND(G13="",G13=I13),"",IF(G13&gt;I13,"○",IF(G13&lt;I13,"●",IF(AND(G13&gt;=0,G13=I13),"△"))))</f>
        <v/>
      </c>
      <c r="H12" s="1022"/>
      <c r="I12" s="1023"/>
      <c r="J12" s="1021" t="str">
        <f>IF(AND(J13="",J13=L13),"",IF(J13&gt;L13,"○",IF(J13&lt;L13,"●",IF(AND(J13&gt;=0,J13=L13),"△"))))</f>
        <v/>
      </c>
      <c r="K12" s="1022"/>
      <c r="L12" s="1023"/>
      <c r="M12" s="1021" t="str">
        <f>IF(AND(M13="",M13=O13),"",IF(M13&gt;O13,"○",IF(M13&lt;O13,"●",IF(AND(M13&gt;=0,M13=O13),"△"))))</f>
        <v/>
      </c>
      <c r="N12" s="1022"/>
      <c r="O12" s="1023"/>
      <c r="P12" s="1024"/>
      <c r="Q12" s="1025"/>
      <c r="R12" s="1026"/>
      <c r="S12" s="975"/>
      <c r="T12" s="976"/>
      <c r="U12" s="977"/>
      <c r="V12" s="974">
        <f t="shared" ref="V12" si="3">COUNTIF(D12:R12,"○")*3+COUNTIF(D12:R12,"△")</f>
        <v>0</v>
      </c>
      <c r="W12" s="974"/>
      <c r="X12" s="974"/>
      <c r="Y12" s="1042">
        <f>SUM($R$4:$R$14)</f>
        <v>0</v>
      </c>
      <c r="Z12" s="974"/>
      <c r="AA12" s="1042">
        <f>SUM($P$4:$P$14)</f>
        <v>0</v>
      </c>
      <c r="AB12" s="974"/>
      <c r="AC12" s="1045">
        <f>Y12-AA12</f>
        <v>0</v>
      </c>
      <c r="AD12" s="1043">
        <f>RANK(AE12,$AE$4:$AE$13)</f>
        <v>1</v>
      </c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 t="str">
        <f>IF(P4="","",R5)</f>
        <v/>
      </c>
      <c r="E13" s="760" t="s">
        <v>50</v>
      </c>
      <c r="F13" s="762" t="str">
        <f>IF(P4="","",P5)</f>
        <v/>
      </c>
      <c r="G13" s="763" t="str">
        <f>IF(P6="","",R7)</f>
        <v/>
      </c>
      <c r="H13" s="760" t="s">
        <v>50</v>
      </c>
      <c r="I13" s="762" t="str">
        <f>IF(P6="","",P7)</f>
        <v/>
      </c>
      <c r="J13" s="763" t="str">
        <f>IF(P8="","",R9)</f>
        <v/>
      </c>
      <c r="K13" s="760" t="s">
        <v>50</v>
      </c>
      <c r="L13" s="762" t="str">
        <f>IF(P8="","",P9)</f>
        <v/>
      </c>
      <c r="M13" s="763" t="str">
        <f>IF(P10="","",R11)</f>
        <v/>
      </c>
      <c r="N13" s="760" t="s">
        <v>50</v>
      </c>
      <c r="O13" s="762" t="str">
        <f>IF(P10="","",P11)</f>
        <v/>
      </c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J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tr">
        <f ca="1">OFFSET('R抽選用 (60)'!$A$5,AG2-4,AG1)</f>
        <v>小瀬球技場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B8</f>
        <v>羽黒SSS</v>
      </c>
      <c r="E18" s="988"/>
      <c r="F18" s="988"/>
      <c r="G18" s="988"/>
      <c r="H18" s="988"/>
      <c r="I18" s="989" t="str">
        <f>IF(L18:L19="","",(L18+L19))</f>
        <v/>
      </c>
      <c r="J18" s="990"/>
      <c r="K18" s="993" t="s">
        <v>51</v>
      </c>
      <c r="L18" s="742"/>
      <c r="M18" s="740" t="s">
        <v>50</v>
      </c>
      <c r="N18" s="742"/>
      <c r="O18" s="995" t="s">
        <v>52</v>
      </c>
      <c r="P18" s="990" t="str">
        <f>IF(N18:N19="","",(N18+N19))</f>
        <v/>
      </c>
      <c r="Q18" s="997"/>
      <c r="R18" s="988" t="str">
        <f ca="1">B12</f>
        <v>双葉SSS</v>
      </c>
      <c r="S18" s="988"/>
      <c r="T18" s="988"/>
      <c r="U18" s="988"/>
      <c r="V18" s="988"/>
      <c r="W18" s="974" t="str">
        <f ca="1">B6</f>
        <v>田富SSS</v>
      </c>
      <c r="X18" s="974"/>
      <c r="Y18" s="1013"/>
      <c r="Z18" s="1013"/>
      <c r="AA18" s="1013"/>
      <c r="AB18" s="974" t="str">
        <f ca="1">B10</f>
        <v>山梨SSS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994"/>
      <c r="L19" s="743"/>
      <c r="M19" s="741" t="s">
        <v>50</v>
      </c>
      <c r="N19" s="743"/>
      <c r="O19" s="996"/>
      <c r="P19" s="992"/>
      <c r="Q19" s="998"/>
      <c r="R19" s="988"/>
      <c r="S19" s="988"/>
      <c r="T19" s="988"/>
      <c r="U19" s="988"/>
      <c r="V19" s="988"/>
      <c r="W19" s="974"/>
      <c r="X19" s="974"/>
      <c r="Y19" s="1013"/>
      <c r="Z19" s="1013"/>
      <c r="AA19" s="1013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B4</f>
        <v>山城SSS⑦</v>
      </c>
      <c r="E20" s="988"/>
      <c r="F20" s="988"/>
      <c r="G20" s="988"/>
      <c r="H20" s="988"/>
      <c r="I20" s="989" t="str">
        <f>IF(L20:L21="","",(L20+L21))</f>
        <v/>
      </c>
      <c r="J20" s="990"/>
      <c r="K20" s="993" t="s">
        <v>51</v>
      </c>
      <c r="L20" s="742"/>
      <c r="M20" s="740" t="s">
        <v>50</v>
      </c>
      <c r="N20" s="742"/>
      <c r="O20" s="995" t="s">
        <v>52</v>
      </c>
      <c r="P20" s="990" t="str">
        <f>IF(N20:N21="","",(N20+N21))</f>
        <v/>
      </c>
      <c r="Q20" s="997"/>
      <c r="R20" s="988" t="str">
        <f ca="1">B6</f>
        <v>田富SSS</v>
      </c>
      <c r="S20" s="988"/>
      <c r="T20" s="988"/>
      <c r="U20" s="988"/>
      <c r="V20" s="988"/>
      <c r="W20" s="974" t="str">
        <f ca="1">B8</f>
        <v>羽黒SSS</v>
      </c>
      <c r="X20" s="974"/>
      <c r="Y20" s="1013"/>
      <c r="Z20" s="1013"/>
      <c r="AA20" s="1013"/>
      <c r="AB20" s="974" t="str">
        <f ca="1">B12</f>
        <v>双葉SSS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/>
      <c r="M21" s="741" t="s">
        <v>50</v>
      </c>
      <c r="N21" s="743"/>
      <c r="O21" s="996"/>
      <c r="P21" s="992"/>
      <c r="Q21" s="998"/>
      <c r="R21" s="988"/>
      <c r="S21" s="988"/>
      <c r="T21" s="988"/>
      <c r="U21" s="988"/>
      <c r="V21" s="988"/>
      <c r="W21" s="974"/>
      <c r="X21" s="974"/>
      <c r="Y21" s="1013"/>
      <c r="Z21" s="1013"/>
      <c r="AA21" s="1013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0.50694444444444442</v>
      </c>
      <c r="C22" s="984"/>
      <c r="D22" s="1007" t="str">
        <f ca="1">B8</f>
        <v>羽黒SSS</v>
      </c>
      <c r="E22" s="1008"/>
      <c r="F22" s="1008"/>
      <c r="G22" s="1008"/>
      <c r="H22" s="1009"/>
      <c r="I22" s="989" t="str">
        <f>IF(L22:L23="","",(L22+L23))</f>
        <v/>
      </c>
      <c r="J22" s="990"/>
      <c r="K22" s="1005" t="s">
        <v>51</v>
      </c>
      <c r="L22" s="740"/>
      <c r="M22" s="740" t="s">
        <v>50</v>
      </c>
      <c r="N22" s="740"/>
      <c r="O22" s="1005" t="s">
        <v>52</v>
      </c>
      <c r="P22" s="990" t="str">
        <f>IF(N22:N23="","",(N22+N23))</f>
        <v/>
      </c>
      <c r="Q22" s="997"/>
      <c r="R22" s="999" t="str">
        <f ca="1">B10</f>
        <v>山梨SSS</v>
      </c>
      <c r="S22" s="1000"/>
      <c r="T22" s="1000"/>
      <c r="U22" s="1000"/>
      <c r="V22" s="1001"/>
      <c r="W22" s="974" t="str">
        <f ca="1">B4</f>
        <v>山城SSS⑦</v>
      </c>
      <c r="X22" s="974"/>
      <c r="Y22" s="1013"/>
      <c r="Z22" s="1013"/>
      <c r="AA22" s="1013"/>
      <c r="AB22" s="974" t="str">
        <f ca="1">B6</f>
        <v>田富SSS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10"/>
      <c r="E23" s="1011"/>
      <c r="F23" s="1011"/>
      <c r="G23" s="1011"/>
      <c r="H23" s="1012"/>
      <c r="I23" s="991"/>
      <c r="J23" s="992"/>
      <c r="K23" s="1006"/>
      <c r="L23" s="741"/>
      <c r="M23" s="741" t="s">
        <v>50</v>
      </c>
      <c r="N23" s="741"/>
      <c r="O23" s="1006"/>
      <c r="P23" s="992"/>
      <c r="Q23" s="998"/>
      <c r="R23" s="1002"/>
      <c r="S23" s="1003"/>
      <c r="T23" s="1003"/>
      <c r="U23" s="1003"/>
      <c r="V23" s="1004"/>
      <c r="W23" s="974"/>
      <c r="X23" s="974"/>
      <c r="Y23" s="1013"/>
      <c r="Z23" s="1013"/>
      <c r="AA23" s="1013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0.54166666666666663</v>
      </c>
      <c r="C24" s="984"/>
      <c r="D24" s="999" t="str">
        <f ca="1">B4</f>
        <v>山城SSS⑦</v>
      </c>
      <c r="E24" s="1000"/>
      <c r="F24" s="1000"/>
      <c r="G24" s="1000"/>
      <c r="H24" s="1001"/>
      <c r="I24" s="989" t="str">
        <f>IF(L24:L25="","",(L24+L25))</f>
        <v/>
      </c>
      <c r="J24" s="990"/>
      <c r="K24" s="1005" t="s">
        <v>51</v>
      </c>
      <c r="L24" s="740"/>
      <c r="M24" s="740" t="s">
        <v>50</v>
      </c>
      <c r="N24" s="740"/>
      <c r="O24" s="1005" t="s">
        <v>52</v>
      </c>
      <c r="P24" s="990" t="str">
        <f>IF(N24:N25="","",(N24+N25))</f>
        <v/>
      </c>
      <c r="Q24" s="997"/>
      <c r="R24" s="999" t="str">
        <f ca="1">B12</f>
        <v>双葉SSS</v>
      </c>
      <c r="S24" s="1000"/>
      <c r="T24" s="1000"/>
      <c r="U24" s="1000"/>
      <c r="V24" s="1001"/>
      <c r="W24" s="975" t="str">
        <f ca="1">B10</f>
        <v>山梨SSS</v>
      </c>
      <c r="X24" s="976"/>
      <c r="Y24" s="976"/>
      <c r="Z24" s="976"/>
      <c r="AA24" s="977"/>
      <c r="AB24" s="974" t="str">
        <f t="shared" ref="AB24" ca="1" si="4">B8</f>
        <v>羽黒SSS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/>
      <c r="M25" s="741" t="s">
        <v>50</v>
      </c>
      <c r="N25" s="741"/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0.57638888888888895</v>
      </c>
      <c r="C26" s="984"/>
      <c r="D26" s="987" t="str">
        <f ca="1">B6</f>
        <v>田富SSS</v>
      </c>
      <c r="E26" s="987"/>
      <c r="F26" s="987"/>
      <c r="G26" s="987"/>
      <c r="H26" s="987"/>
      <c r="I26" s="989" t="str">
        <f>IF(L26:L27="","",(L26+L27))</f>
        <v/>
      </c>
      <c r="J26" s="990"/>
      <c r="K26" s="993" t="s">
        <v>51</v>
      </c>
      <c r="L26" s="742"/>
      <c r="M26" s="740" t="s">
        <v>50</v>
      </c>
      <c r="N26" s="742"/>
      <c r="O26" s="995" t="s">
        <v>52</v>
      </c>
      <c r="P26" s="990" t="str">
        <f>IF(N26:N27="","",(N26+N27))</f>
        <v/>
      </c>
      <c r="Q26" s="997"/>
      <c r="R26" s="987" t="str">
        <f ca="1">B10</f>
        <v>山梨SSS</v>
      </c>
      <c r="S26" s="987"/>
      <c r="T26" s="987"/>
      <c r="U26" s="987"/>
      <c r="V26" s="987"/>
      <c r="W26" s="975" t="str">
        <f ca="1">R24</f>
        <v>双葉SSS</v>
      </c>
      <c r="X26" s="976"/>
      <c r="Y26" s="976"/>
      <c r="Z26" s="976"/>
      <c r="AA26" s="977"/>
      <c r="AB26" s="974" t="str">
        <f t="shared" ref="AB26" ca="1" si="5">B4</f>
        <v>山城SSS⑦</v>
      </c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/>
      <c r="M27" s="741" t="s">
        <v>50</v>
      </c>
      <c r="N27" s="743"/>
      <c r="O27" s="996"/>
      <c r="P27" s="992"/>
      <c r="Q27" s="998"/>
      <c r="R27" s="988"/>
      <c r="S27" s="988"/>
      <c r="T27" s="988"/>
      <c r="U27" s="988"/>
      <c r="V27" s="988"/>
      <c r="W27" s="978"/>
      <c r="X27" s="979"/>
      <c r="Y27" s="979"/>
      <c r="Z27" s="979"/>
      <c r="AA27" s="980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J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tr">
        <f ca="1">OFFSET('R抽選用 (60)'!$A$5,AG2-3,AG1)</f>
        <v>双葉スポーツ公園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983">
        <v>0.41666666666666669</v>
      </c>
      <c r="C32" s="984"/>
      <c r="D32" s="988" t="str">
        <f ca="1">B10</f>
        <v>山梨SSS</v>
      </c>
      <c r="E32" s="988"/>
      <c r="F32" s="988"/>
      <c r="G32" s="988"/>
      <c r="H32" s="988"/>
      <c r="I32" s="989" t="str">
        <f>IF(L32:L33="","",(L32+L33))</f>
        <v/>
      </c>
      <c r="J32" s="990"/>
      <c r="K32" s="993" t="s">
        <v>51</v>
      </c>
      <c r="L32" s="742"/>
      <c r="M32" s="740" t="s">
        <v>50</v>
      </c>
      <c r="N32" s="742"/>
      <c r="O32" s="995" t="s">
        <v>52</v>
      </c>
      <c r="P32" s="990" t="str">
        <f>IF(N32:N33="","",(N32+N33))</f>
        <v/>
      </c>
      <c r="Q32" s="997"/>
      <c r="R32" s="988" t="str">
        <f ca="1">B12</f>
        <v>双葉SSS</v>
      </c>
      <c r="S32" s="988"/>
      <c r="T32" s="988"/>
      <c r="U32" s="988"/>
      <c r="V32" s="988"/>
      <c r="W32" s="975" t="str">
        <f ca="1">B6</f>
        <v>田富SSS</v>
      </c>
      <c r="X32" s="976"/>
      <c r="Y32" s="976"/>
      <c r="Z32" s="976"/>
      <c r="AA32" s="977"/>
      <c r="AB32" s="974" t="str">
        <f ca="1">B8</f>
        <v>羽黒SSS</v>
      </c>
      <c r="AC32" s="974"/>
      <c r="AD32" s="974"/>
      <c r="AE32" s="738"/>
    </row>
    <row r="33" spans="1:31" ht="17.100000000000001" customHeight="1" x14ac:dyDescent="0.25">
      <c r="A33" s="1056"/>
      <c r="B33" s="985"/>
      <c r="C33" s="986"/>
      <c r="D33" s="988"/>
      <c r="E33" s="988"/>
      <c r="F33" s="988"/>
      <c r="G33" s="988"/>
      <c r="H33" s="988"/>
      <c r="I33" s="991"/>
      <c r="J33" s="992"/>
      <c r="K33" s="994"/>
      <c r="L33" s="743"/>
      <c r="M33" s="741" t="s">
        <v>50</v>
      </c>
      <c r="N33" s="743"/>
      <c r="O33" s="996"/>
      <c r="P33" s="992"/>
      <c r="Q33" s="998"/>
      <c r="R33" s="988"/>
      <c r="S33" s="988"/>
      <c r="T33" s="988"/>
      <c r="U33" s="988"/>
      <c r="V33" s="988"/>
      <c r="W33" s="978"/>
      <c r="X33" s="979"/>
      <c r="Y33" s="979"/>
      <c r="Z33" s="979"/>
      <c r="AA33" s="980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983">
        <v>0.4513888888888889</v>
      </c>
      <c r="C34" s="984"/>
      <c r="D34" s="988" t="str">
        <f ca="1">B4</f>
        <v>山城SSS⑦</v>
      </c>
      <c r="E34" s="988"/>
      <c r="F34" s="988"/>
      <c r="G34" s="988"/>
      <c r="H34" s="988"/>
      <c r="I34" s="989" t="str">
        <f>IF(L34:L35="","",(L34+L35))</f>
        <v/>
      </c>
      <c r="J34" s="990"/>
      <c r="K34" s="993" t="s">
        <v>51</v>
      </c>
      <c r="L34" s="742"/>
      <c r="M34" s="740" t="s">
        <v>50</v>
      </c>
      <c r="N34" s="742"/>
      <c r="O34" s="995" t="s">
        <v>52</v>
      </c>
      <c r="P34" s="990" t="str">
        <f>IF(N34:N35="","",(N34+N35))</f>
        <v/>
      </c>
      <c r="Q34" s="997"/>
      <c r="R34" s="988" t="str">
        <f ca="1">B8</f>
        <v>羽黒SSS</v>
      </c>
      <c r="S34" s="988"/>
      <c r="T34" s="988"/>
      <c r="U34" s="988"/>
      <c r="V34" s="988"/>
      <c r="W34" s="974" t="str">
        <f ca="1">B10</f>
        <v>山梨SSS</v>
      </c>
      <c r="X34" s="974"/>
      <c r="Y34" s="1013"/>
      <c r="Z34" s="1013"/>
      <c r="AA34" s="1013"/>
      <c r="AB34" s="974" t="str">
        <f ca="1">B12</f>
        <v>双葉SSS</v>
      </c>
      <c r="AC34" s="974"/>
      <c r="AD34" s="974"/>
      <c r="AE34" s="738"/>
    </row>
    <row r="35" spans="1:31" ht="17.100000000000001" customHeight="1" x14ac:dyDescent="0.25">
      <c r="A35" s="1056"/>
      <c r="B35" s="985"/>
      <c r="C35" s="986"/>
      <c r="D35" s="988"/>
      <c r="E35" s="988"/>
      <c r="F35" s="988"/>
      <c r="G35" s="988"/>
      <c r="H35" s="988"/>
      <c r="I35" s="991"/>
      <c r="J35" s="992"/>
      <c r="K35" s="994"/>
      <c r="L35" s="743"/>
      <c r="M35" s="741" t="s">
        <v>50</v>
      </c>
      <c r="N35" s="743"/>
      <c r="O35" s="996"/>
      <c r="P35" s="992"/>
      <c r="Q35" s="998"/>
      <c r="R35" s="988"/>
      <c r="S35" s="988"/>
      <c r="T35" s="988"/>
      <c r="U35" s="988"/>
      <c r="V35" s="988"/>
      <c r="W35" s="974"/>
      <c r="X35" s="974"/>
      <c r="Y35" s="1013"/>
      <c r="Z35" s="1013"/>
      <c r="AA35" s="1013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983">
        <v>0.4861111111111111</v>
      </c>
      <c r="C36" s="984"/>
      <c r="D36" s="999" t="str">
        <f ca="1">B6</f>
        <v>田富SSS</v>
      </c>
      <c r="E36" s="1000"/>
      <c r="F36" s="1000"/>
      <c r="G36" s="1000"/>
      <c r="H36" s="1001"/>
      <c r="I36" s="989" t="str">
        <f>IF(L36:L37="","",(L36+L37))</f>
        <v/>
      </c>
      <c r="J36" s="990"/>
      <c r="K36" s="1005" t="s">
        <v>51</v>
      </c>
      <c r="L36" s="740"/>
      <c r="M36" s="740" t="s">
        <v>50</v>
      </c>
      <c r="N36" s="740"/>
      <c r="O36" s="1005" t="s">
        <v>52</v>
      </c>
      <c r="P36" s="990" t="str">
        <f>IF(N36:N37="","",(N36+N37))</f>
        <v/>
      </c>
      <c r="Q36" s="997"/>
      <c r="R36" s="999" t="str">
        <f ca="1">B12</f>
        <v>双葉SSS</v>
      </c>
      <c r="S36" s="1000"/>
      <c r="T36" s="1000"/>
      <c r="U36" s="1000"/>
      <c r="V36" s="1001"/>
      <c r="W36" s="974" t="str">
        <f ca="1">B8</f>
        <v>羽黒SSS</v>
      </c>
      <c r="X36" s="974"/>
      <c r="Y36" s="1013"/>
      <c r="Z36" s="1013"/>
      <c r="AA36" s="1013"/>
      <c r="AB36" s="974" t="str">
        <f ca="1">B4</f>
        <v>山城SSS⑦</v>
      </c>
      <c r="AC36" s="974"/>
      <c r="AD36" s="974"/>
    </row>
    <row r="37" spans="1:31" ht="17.100000000000001" customHeight="1" x14ac:dyDescent="0.25">
      <c r="A37" s="1056"/>
      <c r="B37" s="985"/>
      <c r="C37" s="986"/>
      <c r="D37" s="1002"/>
      <c r="E37" s="1003"/>
      <c r="F37" s="1003"/>
      <c r="G37" s="1003"/>
      <c r="H37" s="1004"/>
      <c r="I37" s="991"/>
      <c r="J37" s="992"/>
      <c r="K37" s="1006"/>
      <c r="L37" s="741"/>
      <c r="M37" s="741" t="s">
        <v>50</v>
      </c>
      <c r="N37" s="741"/>
      <c r="O37" s="1006"/>
      <c r="P37" s="992"/>
      <c r="Q37" s="998"/>
      <c r="R37" s="1002"/>
      <c r="S37" s="1003"/>
      <c r="T37" s="1003"/>
      <c r="U37" s="1003"/>
      <c r="V37" s="1004"/>
      <c r="W37" s="974"/>
      <c r="X37" s="974"/>
      <c r="Y37" s="1013"/>
      <c r="Z37" s="1013"/>
      <c r="AA37" s="1013"/>
      <c r="AB37" s="974"/>
      <c r="AC37" s="974"/>
      <c r="AD37" s="974"/>
    </row>
    <row r="38" spans="1:31" ht="17.100000000000001" customHeight="1" x14ac:dyDescent="0.25">
      <c r="A38" s="1056">
        <v>4</v>
      </c>
      <c r="B38" s="983">
        <v>0.52083333333333337</v>
      </c>
      <c r="C38" s="984"/>
      <c r="D38" s="999" t="str">
        <f ca="1">B4</f>
        <v>山城SSS⑦</v>
      </c>
      <c r="E38" s="1000"/>
      <c r="F38" s="1000"/>
      <c r="G38" s="1000"/>
      <c r="H38" s="1001"/>
      <c r="I38" s="989" t="str">
        <f>IF(L38:L39="","",(L38+L39))</f>
        <v/>
      </c>
      <c r="J38" s="990"/>
      <c r="K38" s="1005" t="s">
        <v>51</v>
      </c>
      <c r="L38" s="744"/>
      <c r="M38" s="744" t="s">
        <v>50</v>
      </c>
      <c r="N38" s="744"/>
      <c r="O38" s="1005" t="s">
        <v>52</v>
      </c>
      <c r="P38" s="990" t="str">
        <f>IF(N38:N39="","",(N38+N39))</f>
        <v/>
      </c>
      <c r="Q38" s="997"/>
      <c r="R38" s="999" t="str">
        <f ca="1">B10</f>
        <v>山梨SSS</v>
      </c>
      <c r="S38" s="1000"/>
      <c r="T38" s="1000"/>
      <c r="U38" s="1000"/>
      <c r="V38" s="1001"/>
      <c r="W38" s="975" t="str">
        <f ca="1">B12</f>
        <v>双葉SSS</v>
      </c>
      <c r="X38" s="976"/>
      <c r="Y38" s="976"/>
      <c r="Z38" s="976"/>
      <c r="AA38" s="977"/>
      <c r="AB38" s="974" t="str">
        <f ca="1">B6</f>
        <v>田富SSS</v>
      </c>
      <c r="AC38" s="974"/>
      <c r="AD38" s="974"/>
      <c r="AE38" s="738"/>
    </row>
    <row r="39" spans="1:31" ht="17.100000000000001" customHeight="1" x14ac:dyDescent="0.25">
      <c r="A39" s="1056"/>
      <c r="B39" s="985"/>
      <c r="C39" s="986"/>
      <c r="D39" s="1002"/>
      <c r="E39" s="1003"/>
      <c r="F39" s="1003"/>
      <c r="G39" s="1003"/>
      <c r="H39" s="1004"/>
      <c r="I39" s="991"/>
      <c r="J39" s="992"/>
      <c r="K39" s="1006"/>
      <c r="L39" s="741"/>
      <c r="M39" s="741" t="s">
        <v>50</v>
      </c>
      <c r="N39" s="741"/>
      <c r="O39" s="1006"/>
      <c r="P39" s="992"/>
      <c r="Q39" s="998"/>
      <c r="R39" s="1002"/>
      <c r="S39" s="1003"/>
      <c r="T39" s="1003"/>
      <c r="U39" s="1003"/>
      <c r="V39" s="1004"/>
      <c r="W39" s="978"/>
      <c r="X39" s="979"/>
      <c r="Y39" s="979"/>
      <c r="Z39" s="979"/>
      <c r="AA39" s="980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983">
        <v>0.55555555555555558</v>
      </c>
      <c r="C40" s="984"/>
      <c r="D40" s="999" t="str">
        <f ca="1">B6</f>
        <v>田富SSS</v>
      </c>
      <c r="E40" s="1000"/>
      <c r="F40" s="1000"/>
      <c r="G40" s="1000"/>
      <c r="H40" s="1001"/>
      <c r="I40" s="989" t="str">
        <f>IF(L40:L41="","",(L40+L41))</f>
        <v/>
      </c>
      <c r="J40" s="990"/>
      <c r="K40" s="1005" t="s">
        <v>51</v>
      </c>
      <c r="L40" s="740"/>
      <c r="M40" s="740" t="s">
        <v>50</v>
      </c>
      <c r="N40" s="740"/>
      <c r="O40" s="1005" t="s">
        <v>52</v>
      </c>
      <c r="P40" s="990" t="str">
        <f>IF(N40:N41="","",(N40+N41))</f>
        <v/>
      </c>
      <c r="Q40" s="997"/>
      <c r="R40" s="999" t="str">
        <f ca="1">B8</f>
        <v>羽黒SSS</v>
      </c>
      <c r="S40" s="1000"/>
      <c r="T40" s="1000"/>
      <c r="U40" s="1000"/>
      <c r="V40" s="1001"/>
      <c r="W40" s="975" t="str">
        <f ca="1">B4</f>
        <v>山城SSS⑦</v>
      </c>
      <c r="X40" s="976"/>
      <c r="Y40" s="976"/>
      <c r="Z40" s="976"/>
      <c r="AA40" s="977"/>
      <c r="AB40" s="974" t="str">
        <f t="shared" ref="AB40" ca="1" si="6">B10</f>
        <v>山梨SSS</v>
      </c>
      <c r="AC40" s="974"/>
      <c r="AD40" s="974"/>
      <c r="AE40" s="738"/>
    </row>
    <row r="41" spans="1:31" ht="17.100000000000001" customHeight="1" x14ac:dyDescent="0.25">
      <c r="A41" s="1056"/>
      <c r="B41" s="985"/>
      <c r="C41" s="986"/>
      <c r="D41" s="1002"/>
      <c r="E41" s="1003"/>
      <c r="F41" s="1003"/>
      <c r="G41" s="1003"/>
      <c r="H41" s="1004"/>
      <c r="I41" s="991"/>
      <c r="J41" s="992"/>
      <c r="K41" s="1006"/>
      <c r="L41" s="741"/>
      <c r="M41" s="741" t="s">
        <v>50</v>
      </c>
      <c r="N41" s="741"/>
      <c r="O41" s="1006"/>
      <c r="P41" s="992"/>
      <c r="Q41" s="998"/>
      <c r="R41" s="1002"/>
      <c r="S41" s="1003"/>
      <c r="T41" s="1003"/>
      <c r="U41" s="1003"/>
      <c r="V41" s="1004"/>
      <c r="W41" s="978"/>
      <c r="X41" s="979"/>
      <c r="Y41" s="979"/>
      <c r="Z41" s="979"/>
      <c r="AA41" s="980"/>
      <c r="AB41" s="974"/>
      <c r="AC41" s="974"/>
      <c r="AD41" s="974"/>
      <c r="AE41" s="738"/>
    </row>
    <row r="43" spans="1:31" x14ac:dyDescent="0.2">
      <c r="B43" s="745"/>
      <c r="C43" s="738"/>
      <c r="W43" s="738"/>
      <c r="X43" s="738"/>
      <c r="Y43" s="738"/>
      <c r="Z43" s="738"/>
      <c r="AA43" s="738"/>
      <c r="AB43" s="738"/>
      <c r="AC43" s="738"/>
    </row>
    <row r="44" spans="1:31" ht="13.9" x14ac:dyDescent="0.2">
      <c r="B44" s="745"/>
      <c r="C44" s="745"/>
      <c r="D44" s="748"/>
      <c r="E44" s="748"/>
      <c r="F44" s="748"/>
      <c r="G44" s="748"/>
      <c r="H44" s="748"/>
      <c r="K44" s="745"/>
      <c r="M44" s="747"/>
      <c r="O44" s="745"/>
      <c r="P44" s="746"/>
    </row>
    <row r="45" spans="1:31" ht="13.5" customHeight="1" x14ac:dyDescent="0.2">
      <c r="B45" s="745"/>
      <c r="C45" s="754"/>
      <c r="D45" s="756"/>
      <c r="E45" s="748"/>
      <c r="F45" s="748"/>
      <c r="G45" s="748"/>
      <c r="H45" s="748"/>
      <c r="I45" s="746"/>
      <c r="K45" s="745"/>
      <c r="M45" s="747"/>
      <c r="O45" s="745"/>
      <c r="P45" s="746"/>
    </row>
    <row r="46" spans="1:31" ht="13.9" x14ac:dyDescent="0.2">
      <c r="B46" s="745"/>
      <c r="C46" s="755"/>
      <c r="D46" s="757"/>
      <c r="E46" s="749"/>
      <c r="F46" s="749"/>
      <c r="G46" s="749"/>
      <c r="H46" s="749"/>
      <c r="I46" s="758"/>
      <c r="J46" s="750"/>
      <c r="K46" s="751"/>
      <c r="M46" s="747"/>
      <c r="O46" s="745"/>
      <c r="P46" s="752"/>
      <c r="Q46" s="753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</row>
    <row r="47" spans="1:31" ht="13.9" x14ac:dyDescent="0.2">
      <c r="B47" s="745"/>
      <c r="C47" s="738"/>
      <c r="D47" s="749"/>
      <c r="E47" s="749"/>
      <c r="F47" s="749"/>
      <c r="G47" s="749"/>
      <c r="H47" s="749"/>
      <c r="I47" s="750"/>
      <c r="J47" s="750"/>
      <c r="K47" s="751"/>
      <c r="M47" s="747"/>
      <c r="O47" s="745"/>
      <c r="P47" s="752"/>
      <c r="Q47" s="753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</row>
    <row r="48" spans="1:31" ht="13.9" x14ac:dyDescent="0.2">
      <c r="B48" s="745"/>
      <c r="C48" s="755"/>
      <c r="D48" s="757"/>
      <c r="E48" s="749"/>
      <c r="F48" s="749"/>
      <c r="G48" s="749"/>
      <c r="H48" s="749"/>
      <c r="I48" s="758"/>
      <c r="J48" s="750"/>
      <c r="K48" s="751"/>
      <c r="M48" s="747"/>
      <c r="O48" s="745"/>
      <c r="P48" s="752"/>
      <c r="Q48" s="753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</row>
    <row r="49" spans="2:29" ht="13.9" x14ac:dyDescent="0.2">
      <c r="B49" s="745"/>
      <c r="C49" s="738"/>
      <c r="D49" s="749"/>
      <c r="E49" s="749"/>
      <c r="F49" s="749"/>
      <c r="G49" s="749"/>
      <c r="H49" s="749"/>
      <c r="I49" s="750"/>
      <c r="J49" s="750"/>
      <c r="K49" s="751"/>
      <c r="M49" s="747"/>
      <c r="O49" s="745"/>
      <c r="P49" s="752"/>
      <c r="Q49" s="753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</row>
  </sheetData>
  <protectedRanges>
    <protectedRange password="C4D3" sqref="D4:R4 D6:R6 D8:R8 D10:R10 D12:R12" name="関数データ保護"/>
  </protectedRanges>
  <mergeCells count="201">
    <mergeCell ref="A1:B1"/>
    <mergeCell ref="C1:E1"/>
    <mergeCell ref="B2:C3"/>
    <mergeCell ref="D2:F3"/>
    <mergeCell ref="G2:I3"/>
    <mergeCell ref="J2:L3"/>
    <mergeCell ref="AD2:AD3"/>
    <mergeCell ref="A4:A5"/>
    <mergeCell ref="B4:C5"/>
    <mergeCell ref="D4:F5"/>
    <mergeCell ref="G4:I4"/>
    <mergeCell ref="J4:L4"/>
    <mergeCell ref="M4:O4"/>
    <mergeCell ref="P4:R4"/>
    <mergeCell ref="S4:U5"/>
    <mergeCell ref="V4:X5"/>
    <mergeCell ref="M2:O3"/>
    <mergeCell ref="P2:R3"/>
    <mergeCell ref="S2:U3"/>
    <mergeCell ref="V2:X3"/>
    <mergeCell ref="Y2:Z3"/>
    <mergeCell ref="AA2:AB3"/>
    <mergeCell ref="Y4:Z5"/>
    <mergeCell ref="AA4:AB5"/>
    <mergeCell ref="M6:O6"/>
    <mergeCell ref="P6:R6"/>
    <mergeCell ref="AC4:AC5"/>
    <mergeCell ref="AD4:AD5"/>
    <mergeCell ref="AE4:AE5"/>
    <mergeCell ref="A6:A7"/>
    <mergeCell ref="B6:C7"/>
    <mergeCell ref="D6:F6"/>
    <mergeCell ref="G6:I7"/>
    <mergeCell ref="J6:L6"/>
    <mergeCell ref="AC6:AC7"/>
    <mergeCell ref="AD6:AD7"/>
    <mergeCell ref="AE6:AE7"/>
    <mergeCell ref="S6:U7"/>
    <mergeCell ref="V6:X7"/>
    <mergeCell ref="Y6:Z7"/>
    <mergeCell ref="AA6:AB7"/>
    <mergeCell ref="AC10:AC11"/>
    <mergeCell ref="AD10:AD11"/>
    <mergeCell ref="AE10:AE11"/>
    <mergeCell ref="A8:A9"/>
    <mergeCell ref="B8:C9"/>
    <mergeCell ref="D8:F8"/>
    <mergeCell ref="G8:I8"/>
    <mergeCell ref="J8:L9"/>
    <mergeCell ref="M8:O8"/>
    <mergeCell ref="P8:R8"/>
    <mergeCell ref="AC12:AC13"/>
    <mergeCell ref="AD12:AD13"/>
    <mergeCell ref="AE12:AE13"/>
    <mergeCell ref="B15:H15"/>
    <mergeCell ref="Y12:Z13"/>
    <mergeCell ref="AA12:AB13"/>
    <mergeCell ref="AE8:AE9"/>
    <mergeCell ref="A10:A11"/>
    <mergeCell ref="B10:C11"/>
    <mergeCell ref="D10:F10"/>
    <mergeCell ref="G10:I10"/>
    <mergeCell ref="J10:L10"/>
    <mergeCell ref="M10:O11"/>
    <mergeCell ref="P10:R10"/>
    <mergeCell ref="S10:U11"/>
    <mergeCell ref="V10:X11"/>
    <mergeCell ref="S8:U9"/>
    <mergeCell ref="V8:X9"/>
    <mergeCell ref="Y8:Z9"/>
    <mergeCell ref="AA8:AB9"/>
    <mergeCell ref="AC8:AC9"/>
    <mergeCell ref="AD8:AD9"/>
    <mergeCell ref="Y10:Z11"/>
    <mergeCell ref="AA10:AB11"/>
    <mergeCell ref="M12:O12"/>
    <mergeCell ref="P12:R13"/>
    <mergeCell ref="S12:U13"/>
    <mergeCell ref="V12:X13"/>
    <mergeCell ref="W16:AA17"/>
    <mergeCell ref="A12:A13"/>
    <mergeCell ref="B12:C13"/>
    <mergeCell ref="D12:F12"/>
    <mergeCell ref="G12:I12"/>
    <mergeCell ref="J12:L12"/>
    <mergeCell ref="AB16:AD17"/>
    <mergeCell ref="A18:A19"/>
    <mergeCell ref="B18:C19"/>
    <mergeCell ref="D18:H19"/>
    <mergeCell ref="I18:J19"/>
    <mergeCell ref="K18:K19"/>
    <mergeCell ref="O18:O19"/>
    <mergeCell ref="P18:Q19"/>
    <mergeCell ref="R18:V19"/>
    <mergeCell ref="W18:AA19"/>
    <mergeCell ref="AB18:AD19"/>
    <mergeCell ref="A16:A17"/>
    <mergeCell ref="B16:C17"/>
    <mergeCell ref="D16:E17"/>
    <mergeCell ref="F16:H17"/>
    <mergeCell ref="I16:K17"/>
    <mergeCell ref="L16:V17"/>
    <mergeCell ref="AB20:AD21"/>
    <mergeCell ref="A22:A23"/>
    <mergeCell ref="B22:C23"/>
    <mergeCell ref="D22:H23"/>
    <mergeCell ref="I22:J23"/>
    <mergeCell ref="K22:K23"/>
    <mergeCell ref="O22:O23"/>
    <mergeCell ref="P22:Q23"/>
    <mergeCell ref="R22:V23"/>
    <mergeCell ref="W22:AA23"/>
    <mergeCell ref="AB22:AD23"/>
    <mergeCell ref="A20:A21"/>
    <mergeCell ref="B20:C21"/>
    <mergeCell ref="D20:H21"/>
    <mergeCell ref="I20:J21"/>
    <mergeCell ref="K20:K21"/>
    <mergeCell ref="O20:O21"/>
    <mergeCell ref="P20:Q21"/>
    <mergeCell ref="R20:V21"/>
    <mergeCell ref="W20:AA21"/>
    <mergeCell ref="AB24:AD25"/>
    <mergeCell ref="A26:A27"/>
    <mergeCell ref="B26:C27"/>
    <mergeCell ref="D26:H27"/>
    <mergeCell ref="I26:J27"/>
    <mergeCell ref="K26:K27"/>
    <mergeCell ref="O26:O27"/>
    <mergeCell ref="P26:Q27"/>
    <mergeCell ref="R26:V27"/>
    <mergeCell ref="W26:AA27"/>
    <mergeCell ref="AB26:AD27"/>
    <mergeCell ref="A24:A25"/>
    <mergeCell ref="B24:C25"/>
    <mergeCell ref="D24:H25"/>
    <mergeCell ref="I24:J25"/>
    <mergeCell ref="K24:K25"/>
    <mergeCell ref="O24:O25"/>
    <mergeCell ref="P24:Q25"/>
    <mergeCell ref="R24:V25"/>
    <mergeCell ref="W24:AA25"/>
    <mergeCell ref="B28:H29"/>
    <mergeCell ref="A30:A31"/>
    <mergeCell ref="B30:C31"/>
    <mergeCell ref="D30:E31"/>
    <mergeCell ref="F30:H31"/>
    <mergeCell ref="I30:K31"/>
    <mergeCell ref="L30:V31"/>
    <mergeCell ref="W30:AA31"/>
    <mergeCell ref="AB30:AD31"/>
    <mergeCell ref="AB32:AD33"/>
    <mergeCell ref="A34:A35"/>
    <mergeCell ref="B34:C35"/>
    <mergeCell ref="D34:H35"/>
    <mergeCell ref="I34:J35"/>
    <mergeCell ref="K34:K35"/>
    <mergeCell ref="O34:O35"/>
    <mergeCell ref="P34:Q35"/>
    <mergeCell ref="R34:V35"/>
    <mergeCell ref="W34:AA35"/>
    <mergeCell ref="AB34:AD35"/>
    <mergeCell ref="A32:A33"/>
    <mergeCell ref="B32:C33"/>
    <mergeCell ref="D32:H33"/>
    <mergeCell ref="I32:J33"/>
    <mergeCell ref="K32:K33"/>
    <mergeCell ref="O32:O33"/>
    <mergeCell ref="P32:Q33"/>
    <mergeCell ref="R32:V33"/>
    <mergeCell ref="W32:AA33"/>
    <mergeCell ref="AB36:AD37"/>
    <mergeCell ref="A38:A39"/>
    <mergeCell ref="B38:C39"/>
    <mergeCell ref="D38:H39"/>
    <mergeCell ref="I38:J39"/>
    <mergeCell ref="K38:K39"/>
    <mergeCell ref="O38:O39"/>
    <mergeCell ref="P38:Q39"/>
    <mergeCell ref="R38:V39"/>
    <mergeCell ref="W38:AA39"/>
    <mergeCell ref="A36:A37"/>
    <mergeCell ref="B36:C37"/>
    <mergeCell ref="D36:H37"/>
    <mergeCell ref="I36:J37"/>
    <mergeCell ref="K36:K37"/>
    <mergeCell ref="O36:O37"/>
    <mergeCell ref="P36:Q37"/>
    <mergeCell ref="R36:V37"/>
    <mergeCell ref="W36:AA37"/>
    <mergeCell ref="AB40:AD41"/>
    <mergeCell ref="AB38:AD39"/>
    <mergeCell ref="A40:A41"/>
    <mergeCell ref="B40:C41"/>
    <mergeCell ref="D40:H41"/>
    <mergeCell ref="I40:J41"/>
    <mergeCell ref="K40:K41"/>
    <mergeCell ref="O40:O41"/>
    <mergeCell ref="P40:Q41"/>
    <mergeCell ref="R40:V41"/>
    <mergeCell ref="W40:AA41"/>
  </mergeCells>
  <phoneticPr fontId="3"/>
  <conditionalFormatting sqref="V4:AD13">
    <cfRule type="expression" dxfId="5" priority="1">
      <formula>$I$26=""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6">
    <tabColor theme="5" tint="0.79998168889431442"/>
    <pageSetUpPr fitToPage="1"/>
  </sheetPr>
  <dimension ref="A1:AG49"/>
  <sheetViews>
    <sheetView showGridLines="0" workbookViewId="0">
      <selection activeCell="V4" sqref="V4:AD13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49" width="2.59765625" style="731" customWidth="1"/>
    <col min="50" max="62" width="2.3984375" style="731" customWidth="1"/>
    <col min="63" max="16384" width="9" style="731"/>
  </cols>
  <sheetData>
    <row r="1" spans="1:33" ht="34.5" customHeight="1" x14ac:dyDescent="0.2">
      <c r="A1" s="1030" t="str">
        <f>B2</f>
        <v>K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(60)'!$AF$61,MATCH('予選(B)'!A1,'R抽選用 (60)'!$Q$56:$Q$67,0),0)</f>
        <v>#N/A</v>
      </c>
      <c r="I1" s="728" t="e">
        <f ca="1">OFFSET('R抽選用 (60)'!$AF$61,MATCH('予選(B)'!A1,'R抽選用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0</v>
      </c>
      <c r="AG1" s="731">
        <f>IF(AF1&gt;AF2,AF1,AF2)</f>
        <v>13</v>
      </c>
    </row>
    <row r="2" spans="1:33" ht="17.100000000000001" customHeight="1" x14ac:dyDescent="0.2">
      <c r="A2" s="732"/>
      <c r="B2" s="1032" t="s">
        <v>213</v>
      </c>
      <c r="C2" s="1033"/>
      <c r="D2" s="975" t="str">
        <f ca="1">B4</f>
        <v>中道セレソン❿</v>
      </c>
      <c r="E2" s="976"/>
      <c r="F2" s="977"/>
      <c r="G2" s="975" t="str">
        <f ca="1">B6</f>
        <v>グリュック</v>
      </c>
      <c r="H2" s="976"/>
      <c r="I2" s="977"/>
      <c r="J2" s="975" t="str">
        <f ca="1">B8</f>
        <v>甲府西Jr</v>
      </c>
      <c r="K2" s="976"/>
      <c r="L2" s="977"/>
      <c r="M2" s="975" t="str">
        <f ca="1">B10</f>
        <v>JFC白根</v>
      </c>
      <c r="N2" s="976"/>
      <c r="O2" s="977"/>
      <c r="P2" s="975" t="str">
        <f ca="1">B12</f>
        <v>アロンドラ</v>
      </c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13</v>
      </c>
      <c r="AG2" s="731">
        <f>IF(AF1&gt;AF2,5,15)</f>
        <v>15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中道セレソン❿</v>
      </c>
      <c r="C4" s="1001"/>
      <c r="D4" s="1050"/>
      <c r="E4" s="1051"/>
      <c r="F4" s="1052"/>
      <c r="G4" s="1053" t="str">
        <f>IF(G5="","",IF(G5=I5,"△",IF(G5&gt;I5,"○","●")))</f>
        <v>○</v>
      </c>
      <c r="H4" s="1054"/>
      <c r="I4" s="1055"/>
      <c r="J4" s="1053" t="str">
        <f>IF(J5="","",IF(J5=L5,"△",IF(J5&gt;L5,"○","●")))</f>
        <v/>
      </c>
      <c r="K4" s="1054"/>
      <c r="L4" s="1055"/>
      <c r="M4" s="1053" t="str">
        <f>IF(M5="","",IF(M5=O5,"△",IF(M5&gt;O5,"○","●")))</f>
        <v/>
      </c>
      <c r="N4" s="1054"/>
      <c r="O4" s="1055"/>
      <c r="P4" s="1053" t="str">
        <f>IF(P5="","",IF(P5=R5,"△",IF(P5&gt;R5,"○","●")))</f>
        <v>○</v>
      </c>
      <c r="Q4" s="1054"/>
      <c r="R4" s="1055"/>
      <c r="S4" s="975"/>
      <c r="T4" s="976"/>
      <c r="U4" s="977"/>
      <c r="V4" s="974"/>
      <c r="W4" s="974"/>
      <c r="X4" s="974"/>
      <c r="Y4" s="1042"/>
      <c r="Z4" s="974"/>
      <c r="AA4" s="1042"/>
      <c r="AB4" s="974"/>
      <c r="AC4" s="1045"/>
      <c r="AD4" s="1043"/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>
        <f>I20</f>
        <v>8</v>
      </c>
      <c r="H5" s="760" t="s">
        <v>50</v>
      </c>
      <c r="I5" s="761">
        <f>P20</f>
        <v>0</v>
      </c>
      <c r="J5" s="759" t="str">
        <f>I36</f>
        <v/>
      </c>
      <c r="K5" s="760" t="s">
        <v>50</v>
      </c>
      <c r="L5" s="761" t="str">
        <f>P36</f>
        <v/>
      </c>
      <c r="M5" s="759" t="str">
        <f>I32</f>
        <v/>
      </c>
      <c r="N5" s="760" t="s">
        <v>50</v>
      </c>
      <c r="O5" s="761" t="str">
        <f>P32</f>
        <v/>
      </c>
      <c r="P5" s="759">
        <f>I24</f>
        <v>3</v>
      </c>
      <c r="Q5" s="760" t="s">
        <v>50</v>
      </c>
      <c r="R5" s="761">
        <f>P24</f>
        <v>0</v>
      </c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グリュック</v>
      </c>
      <c r="C6" s="1001"/>
      <c r="D6" s="1021" t="str">
        <f>IF(D7="","",IF(D7=F7,"△",IF(D7&gt;F7,"○","●")))</f>
        <v>●</v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>●</v>
      </c>
      <c r="N6" s="1022"/>
      <c r="O6" s="1023"/>
      <c r="P6" s="1021" t="str">
        <f>IF(P7="","",IF(P7=R7,"△",IF(P7&gt;R7,"○","●")))</f>
        <v/>
      </c>
      <c r="Q6" s="1022"/>
      <c r="R6" s="1023"/>
      <c r="S6" s="975"/>
      <c r="T6" s="976"/>
      <c r="U6" s="977"/>
      <c r="V6" s="974"/>
      <c r="W6" s="974"/>
      <c r="X6" s="974"/>
      <c r="Y6" s="1042"/>
      <c r="Z6" s="974"/>
      <c r="AA6" s="1042"/>
      <c r="AB6" s="974"/>
      <c r="AC6" s="1045"/>
      <c r="AD6" s="1043"/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>
        <f>IF(G4="","",I5)</f>
        <v>0</v>
      </c>
      <c r="E7" s="760" t="s">
        <v>50</v>
      </c>
      <c r="F7" s="762">
        <f>IF(G4="","",G5)</f>
        <v>8</v>
      </c>
      <c r="G7" s="1027"/>
      <c r="H7" s="1028"/>
      <c r="I7" s="1029"/>
      <c r="J7" s="759" t="str">
        <f>I40</f>
        <v/>
      </c>
      <c r="K7" s="760" t="s">
        <v>50</v>
      </c>
      <c r="L7" s="761" t="str">
        <f>P40</f>
        <v/>
      </c>
      <c r="M7" s="759">
        <f>I26</f>
        <v>0</v>
      </c>
      <c r="N7" s="760" t="s">
        <v>50</v>
      </c>
      <c r="O7" s="761">
        <f>P26</f>
        <v>3</v>
      </c>
      <c r="P7" s="759" t="str">
        <f>I34</f>
        <v/>
      </c>
      <c r="Q7" s="760" t="s">
        <v>50</v>
      </c>
      <c r="R7" s="761" t="str">
        <f>P34</f>
        <v/>
      </c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甲府西Jr</v>
      </c>
      <c r="C8" s="1001"/>
      <c r="D8" s="1021" t="str">
        <f>IF(D9="","",IF(D9=F9,"△",IF(D9&gt;F9,"○","●")))</f>
        <v/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>○</v>
      </c>
      <c r="N8" s="1022"/>
      <c r="O8" s="1023"/>
      <c r="P8" s="1021" t="str">
        <f>IF(P9="","",IF(P9=R9,"△",IF(P9&gt;R9,"○","●")))</f>
        <v>○</v>
      </c>
      <c r="Q8" s="1022"/>
      <c r="R8" s="1023"/>
      <c r="S8" s="975"/>
      <c r="T8" s="976"/>
      <c r="U8" s="977"/>
      <c r="V8" s="974"/>
      <c r="W8" s="974"/>
      <c r="X8" s="974"/>
      <c r="Y8" s="1042"/>
      <c r="Z8" s="974"/>
      <c r="AA8" s="1042"/>
      <c r="AB8" s="974"/>
      <c r="AC8" s="1045"/>
      <c r="AD8" s="1043"/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 t="str">
        <f>IF(J4="","",L5)</f>
        <v/>
      </c>
      <c r="E9" s="760" t="s">
        <v>50</v>
      </c>
      <c r="F9" s="762" t="str">
        <f>IF(J4="","",J5)</f>
        <v/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>
        <f>I22</f>
        <v>2</v>
      </c>
      <c r="N9" s="760" t="s">
        <v>50</v>
      </c>
      <c r="O9" s="761">
        <f>P22</f>
        <v>1</v>
      </c>
      <c r="P9" s="759">
        <f>I18</f>
        <v>2</v>
      </c>
      <c r="Q9" s="760" t="s">
        <v>50</v>
      </c>
      <c r="R9" s="761">
        <f>P18</f>
        <v>1</v>
      </c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JFC白根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>○</v>
      </c>
      <c r="H10" s="1022"/>
      <c r="I10" s="1023"/>
      <c r="J10" s="1021" t="str">
        <f>IF(AND(J11="",J11=L11),"",IF(J11&gt;L11,"○",IF(J11&lt;L11,"●",IF(AND(J11&gt;=0,J11=L11),"△"))))</f>
        <v>●</v>
      </c>
      <c r="K10" s="1022"/>
      <c r="L10" s="1023"/>
      <c r="M10" s="1024"/>
      <c r="N10" s="1025"/>
      <c r="O10" s="1026"/>
      <c r="P10" s="1021" t="str">
        <f>IF(AND(P11="",P11=R11),"",IF(P11&gt;R11,"○",IF(P11&lt;R11,"●",IF(AND(P11&gt;=0,P11=R11),"△"))))</f>
        <v/>
      </c>
      <c r="Q10" s="1022"/>
      <c r="R10" s="1023"/>
      <c r="S10" s="975"/>
      <c r="T10" s="976"/>
      <c r="U10" s="977"/>
      <c r="V10" s="974"/>
      <c r="W10" s="974"/>
      <c r="X10" s="974"/>
      <c r="Y10" s="1042"/>
      <c r="Z10" s="974"/>
      <c r="AA10" s="1042"/>
      <c r="AB10" s="974"/>
      <c r="AC10" s="1045"/>
      <c r="AD10" s="1043"/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>
        <f>IF(M6="","",O7)</f>
        <v>3</v>
      </c>
      <c r="H11" s="760" t="s">
        <v>50</v>
      </c>
      <c r="I11" s="762">
        <f>IF(M6="","",M7)</f>
        <v>0</v>
      </c>
      <c r="J11" s="763">
        <f>IF(M8="","",O9)</f>
        <v>1</v>
      </c>
      <c r="K11" s="760" t="s">
        <v>50</v>
      </c>
      <c r="L11" s="762">
        <f>IF(M8="","",M9)</f>
        <v>2</v>
      </c>
      <c r="M11" s="1027"/>
      <c r="N11" s="1028"/>
      <c r="O11" s="1029"/>
      <c r="P11" s="759" t="str">
        <f>I38</f>
        <v/>
      </c>
      <c r="Q11" s="760" t="s">
        <v>50</v>
      </c>
      <c r="R11" s="761" t="str">
        <f>P38</f>
        <v/>
      </c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 t="str">
        <f ca="1">OFFSET('R抽選用 (60)'!$B$2,$AG$2+A12,$AG$1)</f>
        <v>アロンドラ</v>
      </c>
      <c r="C12" s="1001"/>
      <c r="D12" s="1021" t="str">
        <f>IF(AND(D13="",D13=F13),"",IF(D13&gt;F13,"○",IF(D13&lt;F13,"●",IF(AND(D13&gt;=0,D13=F13),"△"))))</f>
        <v>●</v>
      </c>
      <c r="E12" s="1022"/>
      <c r="F12" s="1023"/>
      <c r="G12" s="1021" t="str">
        <f>IF(AND(G13="",G13=I13),"",IF(G13&gt;I13,"○",IF(G13&lt;I13,"●",IF(AND(G13&gt;=0,G13=I13),"△"))))</f>
        <v/>
      </c>
      <c r="H12" s="1022"/>
      <c r="I12" s="1023"/>
      <c r="J12" s="1021" t="str">
        <f>IF(AND(J13="",J13=L13),"",IF(J13&gt;L13,"○",IF(J13&lt;L13,"●",IF(AND(J13&gt;=0,J13=L13),"△"))))</f>
        <v>●</v>
      </c>
      <c r="K12" s="1022"/>
      <c r="L12" s="1023"/>
      <c r="M12" s="1021" t="str">
        <f>IF(AND(M13="",M13=O13),"",IF(M13&gt;O13,"○",IF(M13&lt;O13,"●",IF(AND(M13&gt;=0,M13=O13),"△"))))</f>
        <v/>
      </c>
      <c r="N12" s="1022"/>
      <c r="O12" s="1023"/>
      <c r="P12" s="1024"/>
      <c r="Q12" s="1025"/>
      <c r="R12" s="1026"/>
      <c r="S12" s="975"/>
      <c r="T12" s="976"/>
      <c r="U12" s="977"/>
      <c r="V12" s="974"/>
      <c r="W12" s="974"/>
      <c r="X12" s="974"/>
      <c r="Y12" s="1042"/>
      <c r="Z12" s="974"/>
      <c r="AA12" s="1042"/>
      <c r="AB12" s="974"/>
      <c r="AC12" s="1045"/>
      <c r="AD12" s="1043"/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>
        <f>IF(P4="","",R5)</f>
        <v>0</v>
      </c>
      <c r="E13" s="760" t="s">
        <v>50</v>
      </c>
      <c r="F13" s="762">
        <f>IF(P4="","",P5)</f>
        <v>3</v>
      </c>
      <c r="G13" s="763" t="str">
        <f>IF(P6="","",R7)</f>
        <v/>
      </c>
      <c r="H13" s="760" t="s">
        <v>50</v>
      </c>
      <c r="I13" s="762" t="str">
        <f>IF(P6="","",P7)</f>
        <v/>
      </c>
      <c r="J13" s="763">
        <f>IF(P8="","",R9)</f>
        <v>1</v>
      </c>
      <c r="K13" s="760" t="s">
        <v>50</v>
      </c>
      <c r="L13" s="762">
        <f>IF(P8="","",P9)</f>
        <v>2</v>
      </c>
      <c r="M13" s="763" t="str">
        <f>IF(P10="","",R11)</f>
        <v/>
      </c>
      <c r="N13" s="760" t="s">
        <v>50</v>
      </c>
      <c r="O13" s="762" t="str">
        <f>IF(P10="","",P11)</f>
        <v/>
      </c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K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tr">
        <f ca="1">OFFSET('R抽選用 (60)'!$A$5,AG2-4,AG1)</f>
        <v>白根百田小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B8</f>
        <v>甲府西Jr</v>
      </c>
      <c r="E18" s="988"/>
      <c r="F18" s="988"/>
      <c r="G18" s="988"/>
      <c r="H18" s="988"/>
      <c r="I18" s="989">
        <f>IF(L18:L19="","",(L18+L19))</f>
        <v>2</v>
      </c>
      <c r="J18" s="990"/>
      <c r="K18" s="993" t="s">
        <v>51</v>
      </c>
      <c r="L18" s="742">
        <v>1</v>
      </c>
      <c r="M18" s="740" t="s">
        <v>50</v>
      </c>
      <c r="N18" s="742">
        <v>0</v>
      </c>
      <c r="O18" s="995" t="s">
        <v>52</v>
      </c>
      <c r="P18" s="990">
        <f>IF(N18:N19="","",(N18+N19))</f>
        <v>1</v>
      </c>
      <c r="Q18" s="997"/>
      <c r="R18" s="988" t="str">
        <f ca="1">B12</f>
        <v>アロンドラ</v>
      </c>
      <c r="S18" s="988"/>
      <c r="T18" s="988"/>
      <c r="U18" s="988"/>
      <c r="V18" s="988"/>
      <c r="W18" s="974" t="str">
        <f ca="1">B6</f>
        <v>グリュック</v>
      </c>
      <c r="X18" s="974"/>
      <c r="Y18" s="1013"/>
      <c r="Z18" s="1013"/>
      <c r="AA18" s="1013"/>
      <c r="AB18" s="974" t="str">
        <f ca="1">B10</f>
        <v>JFC白根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994"/>
      <c r="L19" s="743">
        <v>1</v>
      </c>
      <c r="M19" s="741" t="s">
        <v>50</v>
      </c>
      <c r="N19" s="743">
        <v>1</v>
      </c>
      <c r="O19" s="996"/>
      <c r="P19" s="992"/>
      <c r="Q19" s="998"/>
      <c r="R19" s="988"/>
      <c r="S19" s="988"/>
      <c r="T19" s="988"/>
      <c r="U19" s="988"/>
      <c r="V19" s="988"/>
      <c r="W19" s="974"/>
      <c r="X19" s="974"/>
      <c r="Y19" s="1013"/>
      <c r="Z19" s="1013"/>
      <c r="AA19" s="1013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B4</f>
        <v>中道セレソン❿</v>
      </c>
      <c r="E20" s="988"/>
      <c r="F20" s="988"/>
      <c r="G20" s="988"/>
      <c r="H20" s="988"/>
      <c r="I20" s="989">
        <f>IF(L20:L21="","",(L20+L21))</f>
        <v>8</v>
      </c>
      <c r="J20" s="990"/>
      <c r="K20" s="993" t="s">
        <v>51</v>
      </c>
      <c r="L20" s="742">
        <v>4</v>
      </c>
      <c r="M20" s="740" t="s">
        <v>50</v>
      </c>
      <c r="N20" s="742">
        <v>0</v>
      </c>
      <c r="O20" s="995" t="s">
        <v>52</v>
      </c>
      <c r="P20" s="990">
        <f>IF(N20:N21="","",(N20+N21))</f>
        <v>0</v>
      </c>
      <c r="Q20" s="997"/>
      <c r="R20" s="988" t="str">
        <f ca="1">B6</f>
        <v>グリュック</v>
      </c>
      <c r="S20" s="988"/>
      <c r="T20" s="988"/>
      <c r="U20" s="988"/>
      <c r="V20" s="988"/>
      <c r="W20" s="974" t="str">
        <f ca="1">B8</f>
        <v>甲府西Jr</v>
      </c>
      <c r="X20" s="974"/>
      <c r="Y20" s="1013"/>
      <c r="Z20" s="1013"/>
      <c r="AA20" s="1013"/>
      <c r="AB20" s="974" t="str">
        <f ca="1">B12</f>
        <v>アロンドラ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>
        <v>4</v>
      </c>
      <c r="M21" s="741" t="s">
        <v>50</v>
      </c>
      <c r="N21" s="743">
        <v>0</v>
      </c>
      <c r="O21" s="996"/>
      <c r="P21" s="992"/>
      <c r="Q21" s="998"/>
      <c r="R21" s="988"/>
      <c r="S21" s="988"/>
      <c r="T21" s="988"/>
      <c r="U21" s="988"/>
      <c r="V21" s="988"/>
      <c r="W21" s="974"/>
      <c r="X21" s="974"/>
      <c r="Y21" s="1013"/>
      <c r="Z21" s="1013"/>
      <c r="AA21" s="1013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0.50694444444444442</v>
      </c>
      <c r="C22" s="984"/>
      <c r="D22" s="1007" t="str">
        <f ca="1">B8</f>
        <v>甲府西Jr</v>
      </c>
      <c r="E22" s="1008"/>
      <c r="F22" s="1008"/>
      <c r="G22" s="1008"/>
      <c r="H22" s="1009"/>
      <c r="I22" s="989">
        <f>IF(L22:L23="","",(L22+L23))</f>
        <v>2</v>
      </c>
      <c r="J22" s="990"/>
      <c r="K22" s="1005" t="s">
        <v>51</v>
      </c>
      <c r="L22" s="740">
        <v>1</v>
      </c>
      <c r="M22" s="740" t="s">
        <v>50</v>
      </c>
      <c r="N22" s="740">
        <v>0</v>
      </c>
      <c r="O22" s="1005" t="s">
        <v>52</v>
      </c>
      <c r="P22" s="990">
        <f>IF(N22:N23="","",(N22+N23))</f>
        <v>1</v>
      </c>
      <c r="Q22" s="997"/>
      <c r="R22" s="999" t="str">
        <f ca="1">B10</f>
        <v>JFC白根</v>
      </c>
      <c r="S22" s="1000"/>
      <c r="T22" s="1000"/>
      <c r="U22" s="1000"/>
      <c r="V22" s="1001"/>
      <c r="W22" s="974" t="str">
        <f ca="1">B4</f>
        <v>中道セレソン❿</v>
      </c>
      <c r="X22" s="974"/>
      <c r="Y22" s="1013"/>
      <c r="Z22" s="1013"/>
      <c r="AA22" s="1013"/>
      <c r="AB22" s="974" t="str">
        <f ca="1">B6</f>
        <v>グリュック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10"/>
      <c r="E23" s="1011"/>
      <c r="F23" s="1011"/>
      <c r="G23" s="1011"/>
      <c r="H23" s="1012"/>
      <c r="I23" s="991"/>
      <c r="J23" s="992"/>
      <c r="K23" s="1006"/>
      <c r="L23" s="741">
        <v>1</v>
      </c>
      <c r="M23" s="741" t="s">
        <v>50</v>
      </c>
      <c r="N23" s="741">
        <v>1</v>
      </c>
      <c r="O23" s="1006"/>
      <c r="P23" s="992"/>
      <c r="Q23" s="998"/>
      <c r="R23" s="1002"/>
      <c r="S23" s="1003"/>
      <c r="T23" s="1003"/>
      <c r="U23" s="1003"/>
      <c r="V23" s="1004"/>
      <c r="W23" s="974"/>
      <c r="X23" s="974"/>
      <c r="Y23" s="1013"/>
      <c r="Z23" s="1013"/>
      <c r="AA23" s="1013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0.54166666666666663</v>
      </c>
      <c r="C24" s="984"/>
      <c r="D24" s="999" t="str">
        <f ca="1">B4</f>
        <v>中道セレソン❿</v>
      </c>
      <c r="E24" s="1000"/>
      <c r="F24" s="1000"/>
      <c r="G24" s="1000"/>
      <c r="H24" s="1001"/>
      <c r="I24" s="989">
        <f>IF(L24:L25="","",(L24+L25))</f>
        <v>3</v>
      </c>
      <c r="J24" s="990"/>
      <c r="K24" s="1005" t="s">
        <v>51</v>
      </c>
      <c r="L24" s="740">
        <v>0</v>
      </c>
      <c r="M24" s="740" t="s">
        <v>50</v>
      </c>
      <c r="N24" s="740">
        <v>0</v>
      </c>
      <c r="O24" s="1005" t="s">
        <v>52</v>
      </c>
      <c r="P24" s="990">
        <f>IF(N24:N25="","",(N24+N25))</f>
        <v>0</v>
      </c>
      <c r="Q24" s="997"/>
      <c r="R24" s="999" t="str">
        <f ca="1">B12</f>
        <v>アロンドラ</v>
      </c>
      <c r="S24" s="1000"/>
      <c r="T24" s="1000"/>
      <c r="U24" s="1000"/>
      <c r="V24" s="1001"/>
      <c r="W24" s="975" t="str">
        <f ca="1">B10</f>
        <v>JFC白根</v>
      </c>
      <c r="X24" s="976"/>
      <c r="Y24" s="976"/>
      <c r="Z24" s="976"/>
      <c r="AA24" s="977"/>
      <c r="AB24" s="974" t="str">
        <f t="shared" ref="AB24" ca="1" si="0">B8</f>
        <v>甲府西Jr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>
        <v>3</v>
      </c>
      <c r="M25" s="741" t="s">
        <v>50</v>
      </c>
      <c r="N25" s="741">
        <v>0</v>
      </c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0.57638888888888895</v>
      </c>
      <c r="C26" s="984"/>
      <c r="D26" s="987" t="str">
        <f ca="1">B6</f>
        <v>グリュック</v>
      </c>
      <c r="E26" s="987"/>
      <c r="F26" s="987"/>
      <c r="G26" s="987"/>
      <c r="H26" s="987"/>
      <c r="I26" s="989">
        <f>IF(L26:L27="","",(L26+L27))</f>
        <v>0</v>
      </c>
      <c r="J26" s="990"/>
      <c r="K26" s="993" t="s">
        <v>51</v>
      </c>
      <c r="L26" s="742">
        <v>0</v>
      </c>
      <c r="M26" s="740" t="s">
        <v>50</v>
      </c>
      <c r="N26" s="742">
        <v>3</v>
      </c>
      <c r="O26" s="995" t="s">
        <v>52</v>
      </c>
      <c r="P26" s="990">
        <f>IF(N26:N27="","",(N26+N27))</f>
        <v>3</v>
      </c>
      <c r="Q26" s="997"/>
      <c r="R26" s="987" t="str">
        <f ca="1">B10</f>
        <v>JFC白根</v>
      </c>
      <c r="S26" s="987"/>
      <c r="T26" s="987"/>
      <c r="U26" s="987"/>
      <c r="V26" s="987"/>
      <c r="W26" s="975" t="str">
        <f ca="1">R24</f>
        <v>アロンドラ</v>
      </c>
      <c r="X26" s="976"/>
      <c r="Y26" s="976"/>
      <c r="Z26" s="976"/>
      <c r="AA26" s="977"/>
      <c r="AB26" s="974" t="str">
        <f t="shared" ref="AB26" ca="1" si="1">B4</f>
        <v>中道セレソン❿</v>
      </c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>
        <v>0</v>
      </c>
      <c r="M27" s="741" t="s">
        <v>50</v>
      </c>
      <c r="N27" s="743">
        <v>0</v>
      </c>
      <c r="O27" s="996"/>
      <c r="P27" s="992"/>
      <c r="Q27" s="998"/>
      <c r="R27" s="988"/>
      <c r="S27" s="988"/>
      <c r="T27" s="988"/>
      <c r="U27" s="988"/>
      <c r="V27" s="988"/>
      <c r="W27" s="978"/>
      <c r="X27" s="979"/>
      <c r="Y27" s="979"/>
      <c r="Z27" s="979"/>
      <c r="AA27" s="980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K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tr">
        <f ca="1">OFFSET('R抽選用 (60)'!$A$5,AG2-3,AG1)</f>
        <v>日世南アルプススタジアム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1057">
        <f>B34-50/24/60</f>
        <v>0.50694444444444453</v>
      </c>
      <c r="C32" s="1058"/>
      <c r="D32" s="999" t="str">
        <f ca="1">B4</f>
        <v>中道セレソン❿</v>
      </c>
      <c r="E32" s="1000"/>
      <c r="F32" s="1000"/>
      <c r="G32" s="1000"/>
      <c r="H32" s="1001"/>
      <c r="I32" s="989" t="str">
        <f>IF(L32:L33="","",(L32+L33))</f>
        <v/>
      </c>
      <c r="J32" s="990"/>
      <c r="K32" s="1005" t="s">
        <v>51</v>
      </c>
      <c r="L32" s="744"/>
      <c r="M32" s="744" t="s">
        <v>50</v>
      </c>
      <c r="N32" s="744"/>
      <c r="O32" s="1005" t="s">
        <v>52</v>
      </c>
      <c r="P32" s="990" t="str">
        <f>IF(N32:N33="","",(N32+N33))</f>
        <v/>
      </c>
      <c r="Q32" s="997"/>
      <c r="R32" s="999" t="str">
        <f ca="1">B10</f>
        <v>JFC白根</v>
      </c>
      <c r="S32" s="1000"/>
      <c r="T32" s="1000"/>
      <c r="U32" s="1000"/>
      <c r="V32" s="1001"/>
      <c r="W32" s="975" t="str">
        <f ca="1">B6</f>
        <v>グリュック</v>
      </c>
      <c r="X32" s="976"/>
      <c r="Y32" s="976"/>
      <c r="Z32" s="976"/>
      <c r="AA32" s="977"/>
      <c r="AB32" s="974" t="str">
        <f ca="1">B8</f>
        <v>甲府西Jr</v>
      </c>
      <c r="AC32" s="974"/>
      <c r="AD32" s="974"/>
      <c r="AE32" s="738"/>
    </row>
    <row r="33" spans="1:31" ht="17.100000000000001" customHeight="1" x14ac:dyDescent="0.25">
      <c r="A33" s="1056"/>
      <c r="B33" s="1059"/>
      <c r="C33" s="1060"/>
      <c r="D33" s="1002"/>
      <c r="E33" s="1003"/>
      <c r="F33" s="1003"/>
      <c r="G33" s="1003"/>
      <c r="H33" s="1004"/>
      <c r="I33" s="991"/>
      <c r="J33" s="992"/>
      <c r="K33" s="1006"/>
      <c r="L33" s="741"/>
      <c r="M33" s="741" t="s">
        <v>50</v>
      </c>
      <c r="N33" s="741"/>
      <c r="O33" s="1006"/>
      <c r="P33" s="992"/>
      <c r="Q33" s="998"/>
      <c r="R33" s="1002"/>
      <c r="S33" s="1003"/>
      <c r="T33" s="1003"/>
      <c r="U33" s="1003"/>
      <c r="V33" s="1004"/>
      <c r="W33" s="978"/>
      <c r="X33" s="979"/>
      <c r="Y33" s="979"/>
      <c r="Z33" s="979"/>
      <c r="AA33" s="980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1057">
        <f>B36-50/24/60</f>
        <v>0.54166666666666674</v>
      </c>
      <c r="C34" s="1058"/>
      <c r="D34" s="999" t="str">
        <f ca="1">B6</f>
        <v>グリュック</v>
      </c>
      <c r="E34" s="1000"/>
      <c r="F34" s="1000"/>
      <c r="G34" s="1000"/>
      <c r="H34" s="1001"/>
      <c r="I34" s="989" t="str">
        <f>IF(L34:L35="","",(L34+L35))</f>
        <v/>
      </c>
      <c r="J34" s="990"/>
      <c r="K34" s="1005" t="s">
        <v>51</v>
      </c>
      <c r="L34" s="740"/>
      <c r="M34" s="740" t="s">
        <v>50</v>
      </c>
      <c r="N34" s="740"/>
      <c r="O34" s="1005" t="s">
        <v>52</v>
      </c>
      <c r="P34" s="990" t="str">
        <f>IF(N34:N35="","",(N34+N35))</f>
        <v/>
      </c>
      <c r="Q34" s="997"/>
      <c r="R34" s="999" t="str">
        <f ca="1">B12</f>
        <v>アロンドラ</v>
      </c>
      <c r="S34" s="1000"/>
      <c r="T34" s="1000"/>
      <c r="U34" s="1000"/>
      <c r="V34" s="1001"/>
      <c r="W34" s="975" t="str">
        <f ca="1">B4</f>
        <v>中道セレソン❿</v>
      </c>
      <c r="X34" s="976"/>
      <c r="Y34" s="976"/>
      <c r="Z34" s="976"/>
      <c r="AA34" s="977"/>
      <c r="AB34" s="974" t="str">
        <f ca="1">B10</f>
        <v>JFC白根</v>
      </c>
      <c r="AC34" s="974"/>
      <c r="AD34" s="974"/>
      <c r="AE34" s="738"/>
    </row>
    <row r="35" spans="1:31" ht="17.100000000000001" customHeight="1" x14ac:dyDescent="0.25">
      <c r="A35" s="1056"/>
      <c r="B35" s="1059"/>
      <c r="C35" s="1060"/>
      <c r="D35" s="1002"/>
      <c r="E35" s="1003"/>
      <c r="F35" s="1003"/>
      <c r="G35" s="1003"/>
      <c r="H35" s="1004"/>
      <c r="I35" s="991"/>
      <c r="J35" s="992"/>
      <c r="K35" s="1006"/>
      <c r="L35" s="741"/>
      <c r="M35" s="741" t="s">
        <v>50</v>
      </c>
      <c r="N35" s="741"/>
      <c r="O35" s="1006"/>
      <c r="P35" s="992"/>
      <c r="Q35" s="998"/>
      <c r="R35" s="1002"/>
      <c r="S35" s="1003"/>
      <c r="T35" s="1003"/>
      <c r="U35" s="1003"/>
      <c r="V35" s="1004"/>
      <c r="W35" s="978"/>
      <c r="X35" s="979"/>
      <c r="Y35" s="979"/>
      <c r="Z35" s="979"/>
      <c r="AA35" s="980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1057">
        <f>B38-50/24/60</f>
        <v>0.57638888888888895</v>
      </c>
      <c r="C36" s="1058"/>
      <c r="D36" s="988" t="str">
        <f ca="1">B4</f>
        <v>中道セレソン❿</v>
      </c>
      <c r="E36" s="988"/>
      <c r="F36" s="988"/>
      <c r="G36" s="988"/>
      <c r="H36" s="988"/>
      <c r="I36" s="989" t="str">
        <f>IF(L36:L37="","",(L36+L37))</f>
        <v/>
      </c>
      <c r="J36" s="990"/>
      <c r="K36" s="993" t="s">
        <v>51</v>
      </c>
      <c r="L36" s="742"/>
      <c r="M36" s="740" t="s">
        <v>50</v>
      </c>
      <c r="N36" s="742"/>
      <c r="O36" s="995" t="s">
        <v>52</v>
      </c>
      <c r="P36" s="990" t="str">
        <f>IF(N36:N37="","",(N36+N37))</f>
        <v/>
      </c>
      <c r="Q36" s="997"/>
      <c r="R36" s="988" t="str">
        <f ca="1">B8</f>
        <v>甲府西Jr</v>
      </c>
      <c r="S36" s="988"/>
      <c r="T36" s="988"/>
      <c r="U36" s="988"/>
      <c r="V36" s="988"/>
      <c r="W36" s="975" t="str">
        <f ca="1">B12</f>
        <v>アロンドラ</v>
      </c>
      <c r="X36" s="976"/>
      <c r="Y36" s="976"/>
      <c r="Z36" s="976"/>
      <c r="AA36" s="977"/>
      <c r="AB36" s="974" t="str">
        <f ca="1">B6</f>
        <v>グリュック</v>
      </c>
      <c r="AC36" s="974"/>
      <c r="AD36" s="974"/>
    </row>
    <row r="37" spans="1:31" ht="17.100000000000001" customHeight="1" x14ac:dyDescent="0.25">
      <c r="A37" s="1056"/>
      <c r="B37" s="1059"/>
      <c r="C37" s="1060"/>
      <c r="D37" s="988"/>
      <c r="E37" s="988"/>
      <c r="F37" s="988"/>
      <c r="G37" s="988"/>
      <c r="H37" s="988"/>
      <c r="I37" s="991"/>
      <c r="J37" s="992"/>
      <c r="K37" s="994"/>
      <c r="L37" s="743"/>
      <c r="M37" s="741" t="s">
        <v>50</v>
      </c>
      <c r="N37" s="743"/>
      <c r="O37" s="996"/>
      <c r="P37" s="992"/>
      <c r="Q37" s="998"/>
      <c r="R37" s="988"/>
      <c r="S37" s="988"/>
      <c r="T37" s="988"/>
      <c r="U37" s="988"/>
      <c r="V37" s="988"/>
      <c r="W37" s="978"/>
      <c r="X37" s="979"/>
      <c r="Y37" s="979"/>
      <c r="Z37" s="979"/>
      <c r="AA37" s="980"/>
      <c r="AB37" s="974"/>
      <c r="AC37" s="974"/>
      <c r="AD37" s="974"/>
    </row>
    <row r="38" spans="1:31" ht="17.100000000000001" customHeight="1" x14ac:dyDescent="0.25">
      <c r="A38" s="1056">
        <v>4</v>
      </c>
      <c r="B38" s="1057">
        <f>B40-50/24/60</f>
        <v>0.61111111111111116</v>
      </c>
      <c r="C38" s="1058"/>
      <c r="D38" s="988" t="str">
        <f ca="1">B10</f>
        <v>JFC白根</v>
      </c>
      <c r="E38" s="988"/>
      <c r="F38" s="988"/>
      <c r="G38" s="988"/>
      <c r="H38" s="988"/>
      <c r="I38" s="989" t="str">
        <f>IF(L38:L39="","",(L38+L39))</f>
        <v/>
      </c>
      <c r="J38" s="990"/>
      <c r="K38" s="993" t="s">
        <v>51</v>
      </c>
      <c r="L38" s="742"/>
      <c r="M38" s="740" t="s">
        <v>50</v>
      </c>
      <c r="N38" s="742"/>
      <c r="O38" s="995" t="s">
        <v>52</v>
      </c>
      <c r="P38" s="990" t="str">
        <f>IF(N38:N39="","",(N38+N39))</f>
        <v/>
      </c>
      <c r="Q38" s="997"/>
      <c r="R38" s="988" t="str">
        <f ca="1">B12</f>
        <v>アロンドラ</v>
      </c>
      <c r="S38" s="988"/>
      <c r="T38" s="988"/>
      <c r="U38" s="988"/>
      <c r="V38" s="988"/>
      <c r="W38" s="974" t="str">
        <f ca="1">B8</f>
        <v>甲府西Jr</v>
      </c>
      <c r="X38" s="974"/>
      <c r="Y38" s="1013"/>
      <c r="Z38" s="1013"/>
      <c r="AA38" s="1013"/>
      <c r="AB38" s="974" t="str">
        <f ca="1">B4</f>
        <v>中道セレソン❿</v>
      </c>
      <c r="AC38" s="974"/>
      <c r="AD38" s="974"/>
      <c r="AE38" s="738"/>
    </row>
    <row r="39" spans="1:31" ht="17.100000000000001" customHeight="1" x14ac:dyDescent="0.25">
      <c r="A39" s="1056"/>
      <c r="B39" s="1059"/>
      <c r="C39" s="1060"/>
      <c r="D39" s="988"/>
      <c r="E39" s="988"/>
      <c r="F39" s="988"/>
      <c r="G39" s="988"/>
      <c r="H39" s="988"/>
      <c r="I39" s="991"/>
      <c r="J39" s="992"/>
      <c r="K39" s="994"/>
      <c r="L39" s="743"/>
      <c r="M39" s="741" t="s">
        <v>50</v>
      </c>
      <c r="N39" s="743"/>
      <c r="O39" s="996"/>
      <c r="P39" s="992"/>
      <c r="Q39" s="998"/>
      <c r="R39" s="988"/>
      <c r="S39" s="988"/>
      <c r="T39" s="988"/>
      <c r="U39" s="988"/>
      <c r="V39" s="988"/>
      <c r="W39" s="974"/>
      <c r="X39" s="974"/>
      <c r="Y39" s="1013"/>
      <c r="Z39" s="1013"/>
      <c r="AA39" s="1013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1057">
        <v>0.64583333333333337</v>
      </c>
      <c r="C40" s="1058"/>
      <c r="D40" s="999" t="str">
        <f ca="1">B6</f>
        <v>グリュック</v>
      </c>
      <c r="E40" s="1000"/>
      <c r="F40" s="1000"/>
      <c r="G40" s="1000"/>
      <c r="H40" s="1001"/>
      <c r="I40" s="989" t="str">
        <f>IF(L40:L41="","",(L40+L41))</f>
        <v/>
      </c>
      <c r="J40" s="990"/>
      <c r="K40" s="1005" t="s">
        <v>51</v>
      </c>
      <c r="L40" s="740"/>
      <c r="M40" s="740" t="s">
        <v>50</v>
      </c>
      <c r="N40" s="740"/>
      <c r="O40" s="1005" t="s">
        <v>52</v>
      </c>
      <c r="P40" s="990" t="str">
        <f>IF(N40:N41="","",(N40+N41))</f>
        <v/>
      </c>
      <c r="Q40" s="997"/>
      <c r="R40" s="999" t="str">
        <f ca="1">B8</f>
        <v>甲府西Jr</v>
      </c>
      <c r="S40" s="1000"/>
      <c r="T40" s="1000"/>
      <c r="U40" s="1000"/>
      <c r="V40" s="1001"/>
      <c r="W40" s="974" t="str">
        <f ca="1">B10</f>
        <v>JFC白根</v>
      </c>
      <c r="X40" s="974"/>
      <c r="Y40" s="1013"/>
      <c r="Z40" s="1013"/>
      <c r="AA40" s="1013"/>
      <c r="AB40" s="974" t="str">
        <f ca="1">B12</f>
        <v>アロンドラ</v>
      </c>
      <c r="AC40" s="974"/>
      <c r="AD40" s="974"/>
      <c r="AE40" s="738"/>
    </row>
    <row r="41" spans="1:31" ht="17.100000000000001" customHeight="1" x14ac:dyDescent="0.25">
      <c r="A41" s="1056"/>
      <c r="B41" s="1059"/>
      <c r="C41" s="1060"/>
      <c r="D41" s="1002"/>
      <c r="E41" s="1003"/>
      <c r="F41" s="1003"/>
      <c r="G41" s="1003"/>
      <c r="H41" s="1004"/>
      <c r="I41" s="991"/>
      <c r="J41" s="992"/>
      <c r="K41" s="1006"/>
      <c r="L41" s="741"/>
      <c r="M41" s="741" t="s">
        <v>50</v>
      </c>
      <c r="N41" s="741"/>
      <c r="O41" s="1006"/>
      <c r="P41" s="992"/>
      <c r="Q41" s="998"/>
      <c r="R41" s="1002"/>
      <c r="S41" s="1003"/>
      <c r="T41" s="1003"/>
      <c r="U41" s="1003"/>
      <c r="V41" s="1004"/>
      <c r="W41" s="974"/>
      <c r="X41" s="974"/>
      <c r="Y41" s="1013"/>
      <c r="Z41" s="1013"/>
      <c r="AA41" s="1013"/>
      <c r="AB41" s="974"/>
      <c r="AC41" s="974"/>
      <c r="AD41" s="974"/>
      <c r="AE41" s="738"/>
    </row>
    <row r="43" spans="1:31" x14ac:dyDescent="0.2">
      <c r="B43" s="745"/>
      <c r="C43" s="738"/>
      <c r="W43" s="738"/>
      <c r="X43" s="738"/>
      <c r="Y43" s="738"/>
      <c r="Z43" s="738"/>
      <c r="AA43" s="738"/>
      <c r="AB43" s="738"/>
      <c r="AC43" s="738"/>
    </row>
    <row r="44" spans="1:31" x14ac:dyDescent="0.2">
      <c r="B44" s="745"/>
      <c r="C44" s="745"/>
    </row>
    <row r="45" spans="1:31" ht="13.5" customHeight="1" x14ac:dyDescent="0.2">
      <c r="B45" s="745"/>
      <c r="C45" s="754"/>
    </row>
    <row r="46" spans="1:31" x14ac:dyDescent="0.2">
      <c r="B46" s="745"/>
      <c r="C46" s="755"/>
    </row>
    <row r="47" spans="1:31" x14ac:dyDescent="0.2">
      <c r="B47" s="745"/>
      <c r="C47" s="738"/>
    </row>
    <row r="48" spans="1:31" x14ac:dyDescent="0.2">
      <c r="B48" s="745"/>
      <c r="C48" s="755"/>
    </row>
    <row r="49" spans="2:3" x14ac:dyDescent="0.2">
      <c r="B49" s="745"/>
      <c r="C49" s="738"/>
    </row>
  </sheetData>
  <protectedRanges>
    <protectedRange password="C4D3" sqref="D4:R4 D6:R6 D8:R8 D10:R10 D12:R12" name="関数データ保護"/>
  </protectedRanges>
  <mergeCells count="201">
    <mergeCell ref="AD2:AD3"/>
    <mergeCell ref="A4:A5"/>
    <mergeCell ref="B4:C5"/>
    <mergeCell ref="D4:F5"/>
    <mergeCell ref="S4:U5"/>
    <mergeCell ref="V4:X5"/>
    <mergeCell ref="Y4:Z5"/>
    <mergeCell ref="AA4:AB5"/>
    <mergeCell ref="AC4:AC5"/>
    <mergeCell ref="AD4:AD5"/>
    <mergeCell ref="A1:B1"/>
    <mergeCell ref="C1:E1"/>
    <mergeCell ref="B2:C3"/>
    <mergeCell ref="D2:F3"/>
    <mergeCell ref="J2:L3"/>
    <mergeCell ref="M2:O3"/>
    <mergeCell ref="Y8:Z9"/>
    <mergeCell ref="AA8:AB9"/>
    <mergeCell ref="AC8:AC9"/>
    <mergeCell ref="A6:A7"/>
    <mergeCell ref="B8:C9"/>
    <mergeCell ref="P2:R3"/>
    <mergeCell ref="G2:I3"/>
    <mergeCell ref="S2:U3"/>
    <mergeCell ref="V2:X3"/>
    <mergeCell ref="Y2:Z3"/>
    <mergeCell ref="AA2:AB3"/>
    <mergeCell ref="A8:A9"/>
    <mergeCell ref="G4:I4"/>
    <mergeCell ref="J4:L4"/>
    <mergeCell ref="M4:O4"/>
    <mergeCell ref="P4:R4"/>
    <mergeCell ref="B6:C7"/>
    <mergeCell ref="D6:F6"/>
    <mergeCell ref="AE4:AE5"/>
    <mergeCell ref="J8:L9"/>
    <mergeCell ref="S8:U9"/>
    <mergeCell ref="V8:X9"/>
    <mergeCell ref="G6:I7"/>
    <mergeCell ref="S6:U7"/>
    <mergeCell ref="V6:X7"/>
    <mergeCell ref="Y6:Z7"/>
    <mergeCell ref="AD8:AD9"/>
    <mergeCell ref="AA6:AB7"/>
    <mergeCell ref="AC6:AC7"/>
    <mergeCell ref="AD6:AD7"/>
    <mergeCell ref="AE6:AE7"/>
    <mergeCell ref="P8:R8"/>
    <mergeCell ref="J6:L6"/>
    <mergeCell ref="M6:O6"/>
    <mergeCell ref="P6:R6"/>
    <mergeCell ref="AC12:AC13"/>
    <mergeCell ref="AC10:AC11"/>
    <mergeCell ref="AD10:AD11"/>
    <mergeCell ref="AA12:AB13"/>
    <mergeCell ref="AD12:AD13"/>
    <mergeCell ref="W16:AA17"/>
    <mergeCell ref="AB16:AD17"/>
    <mergeCell ref="A16:A17"/>
    <mergeCell ref="A12:A13"/>
    <mergeCell ref="A10:A11"/>
    <mergeCell ref="B12:C13"/>
    <mergeCell ref="P12:R13"/>
    <mergeCell ref="S12:U13"/>
    <mergeCell ref="V12:X13"/>
    <mergeCell ref="D12:F12"/>
    <mergeCell ref="G12:I12"/>
    <mergeCell ref="J12:L12"/>
    <mergeCell ref="M12:O12"/>
    <mergeCell ref="AB18:AD19"/>
    <mergeCell ref="A18:A19"/>
    <mergeCell ref="B18:C19"/>
    <mergeCell ref="D18:H19"/>
    <mergeCell ref="I18:J19"/>
    <mergeCell ref="K18:K19"/>
    <mergeCell ref="O18:O19"/>
    <mergeCell ref="P18:Q19"/>
    <mergeCell ref="R18:V19"/>
    <mergeCell ref="D8:F8"/>
    <mergeCell ref="G8:I8"/>
    <mergeCell ref="M8:O8"/>
    <mergeCell ref="Y10:Z11"/>
    <mergeCell ref="AA10:AB11"/>
    <mergeCell ref="B10:C11"/>
    <mergeCell ref="M10:O11"/>
    <mergeCell ref="S10:U11"/>
    <mergeCell ref="V10:X11"/>
    <mergeCell ref="D10:F10"/>
    <mergeCell ref="G10:I10"/>
    <mergeCell ref="J10:L10"/>
    <mergeCell ref="P10:R10"/>
    <mergeCell ref="P22:Q23"/>
    <mergeCell ref="R22:V23"/>
    <mergeCell ref="W22:AA23"/>
    <mergeCell ref="B16:C17"/>
    <mergeCell ref="D16:E17"/>
    <mergeCell ref="F16:H17"/>
    <mergeCell ref="I16:K17"/>
    <mergeCell ref="L16:V17"/>
    <mergeCell ref="B15:H15"/>
    <mergeCell ref="W18:AA19"/>
    <mergeCell ref="W30:AA31"/>
    <mergeCell ref="AB30:AD31"/>
    <mergeCell ref="P38:Q39"/>
    <mergeCell ref="Y12:Z13"/>
    <mergeCell ref="AE12:AE13"/>
    <mergeCell ref="AE10:AE11"/>
    <mergeCell ref="AE8:AE9"/>
    <mergeCell ref="AB22:AD23"/>
    <mergeCell ref="A20:A21"/>
    <mergeCell ref="B20:C21"/>
    <mergeCell ref="D20:H21"/>
    <mergeCell ref="I20:J21"/>
    <mergeCell ref="K20:K21"/>
    <mergeCell ref="O20:O21"/>
    <mergeCell ref="P20:Q21"/>
    <mergeCell ref="R20:V21"/>
    <mergeCell ref="W20:AA21"/>
    <mergeCell ref="AB20:AD21"/>
    <mergeCell ref="A22:A23"/>
    <mergeCell ref="B22:C23"/>
    <mergeCell ref="D22:H23"/>
    <mergeCell ref="I22:J23"/>
    <mergeCell ref="K22:K23"/>
    <mergeCell ref="O22:O23"/>
    <mergeCell ref="AB26:AD27"/>
    <mergeCell ref="A24:A25"/>
    <mergeCell ref="B24:C25"/>
    <mergeCell ref="D24:H25"/>
    <mergeCell ref="I24:J25"/>
    <mergeCell ref="K24:K25"/>
    <mergeCell ref="O24:O25"/>
    <mergeCell ref="P24:Q25"/>
    <mergeCell ref="R24:V25"/>
    <mergeCell ref="W24:AA25"/>
    <mergeCell ref="AB24:AD25"/>
    <mergeCell ref="A26:A27"/>
    <mergeCell ref="B26:C27"/>
    <mergeCell ref="D26:H27"/>
    <mergeCell ref="I26:J27"/>
    <mergeCell ref="K26:K27"/>
    <mergeCell ref="O26:O27"/>
    <mergeCell ref="P26:Q27"/>
    <mergeCell ref="R26:V27"/>
    <mergeCell ref="W26:AA27"/>
    <mergeCell ref="A40:A41"/>
    <mergeCell ref="B40:C41"/>
    <mergeCell ref="D40:H41"/>
    <mergeCell ref="I40:J41"/>
    <mergeCell ref="K40:K41"/>
    <mergeCell ref="O40:O41"/>
    <mergeCell ref="A34:A35"/>
    <mergeCell ref="B34:C35"/>
    <mergeCell ref="D36:H37"/>
    <mergeCell ref="I36:J37"/>
    <mergeCell ref="K36:K37"/>
    <mergeCell ref="O36:O37"/>
    <mergeCell ref="A36:A37"/>
    <mergeCell ref="B36:C37"/>
    <mergeCell ref="A38:A39"/>
    <mergeCell ref="B38:C39"/>
    <mergeCell ref="A30:A31"/>
    <mergeCell ref="B30:C31"/>
    <mergeCell ref="D30:E31"/>
    <mergeCell ref="F30:H31"/>
    <mergeCell ref="I30:K31"/>
    <mergeCell ref="L30:V31"/>
    <mergeCell ref="A32:A33"/>
    <mergeCell ref="B32:C33"/>
    <mergeCell ref="D38:H39"/>
    <mergeCell ref="I38:J39"/>
    <mergeCell ref="K38:K39"/>
    <mergeCell ref="R38:V39"/>
    <mergeCell ref="D32:H33"/>
    <mergeCell ref="I32:J33"/>
    <mergeCell ref="K32:K33"/>
    <mergeCell ref="O32:O33"/>
    <mergeCell ref="B28:H29"/>
    <mergeCell ref="AB34:AD35"/>
    <mergeCell ref="P32:Q33"/>
    <mergeCell ref="R32:V33"/>
    <mergeCell ref="W36:AA37"/>
    <mergeCell ref="AB36:AD37"/>
    <mergeCell ref="W38:AA39"/>
    <mergeCell ref="P40:Q41"/>
    <mergeCell ref="R40:V41"/>
    <mergeCell ref="W34:AA35"/>
    <mergeCell ref="P36:Q37"/>
    <mergeCell ref="R36:V37"/>
    <mergeCell ref="W40:AA41"/>
    <mergeCell ref="D34:H35"/>
    <mergeCell ref="I34:J35"/>
    <mergeCell ref="K34:K35"/>
    <mergeCell ref="O34:O35"/>
    <mergeCell ref="P34:Q35"/>
    <mergeCell ref="R34:V35"/>
    <mergeCell ref="AB38:AD39"/>
    <mergeCell ref="AB40:AD41"/>
    <mergeCell ref="W32:AA33"/>
    <mergeCell ref="AB32:AD33"/>
    <mergeCell ref="O38:O39"/>
  </mergeCells>
  <phoneticPr fontId="3"/>
  <conditionalFormatting sqref="V4:AD13">
    <cfRule type="expression" dxfId="4" priority="1">
      <formula>$I$26=""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B6253-321F-4AD5-8E1A-E1FDF7500030}">
  <sheetPr codeName="Sheet61">
    <tabColor theme="5" tint="0.79998168889431442"/>
    <pageSetUpPr fitToPage="1"/>
  </sheetPr>
  <dimension ref="A1:AG49"/>
  <sheetViews>
    <sheetView topLeftCell="A19" workbookViewId="0">
      <selection activeCell="D32" sqref="D32:AD41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49" width="2.59765625" style="731" customWidth="1"/>
    <col min="50" max="62" width="2.3984375" style="731" customWidth="1"/>
    <col min="63" max="16384" width="9" style="731"/>
  </cols>
  <sheetData>
    <row r="1" spans="1:33" ht="34.5" customHeight="1" x14ac:dyDescent="0.2">
      <c r="A1" s="1030" t="str">
        <f>B2</f>
        <v>K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(60)'!$AF$61,MATCH('予選(B)'!A1,'R抽選用 (60)'!$Q$56:$Q$67,0),0)</f>
        <v>#N/A</v>
      </c>
      <c r="I1" s="728" t="e">
        <f ca="1">OFFSET('R抽選用 (60)'!$AF$61,MATCH('予選(B)'!A1,'R抽選用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0</v>
      </c>
      <c r="AG1" s="731">
        <f>IF(AF1&gt;AF2,AF1,AF2)</f>
        <v>13</v>
      </c>
    </row>
    <row r="2" spans="1:33" ht="17.100000000000001" customHeight="1" x14ac:dyDescent="0.2">
      <c r="A2" s="732"/>
      <c r="B2" s="1032" t="s">
        <v>213</v>
      </c>
      <c r="C2" s="1033"/>
      <c r="D2" s="975" t="str">
        <f ca="1">B4</f>
        <v>中道セレソン❿</v>
      </c>
      <c r="E2" s="976"/>
      <c r="F2" s="977"/>
      <c r="G2" s="975" t="str">
        <f ca="1">B6</f>
        <v>グリュック</v>
      </c>
      <c r="H2" s="976"/>
      <c r="I2" s="977"/>
      <c r="J2" s="975" t="str">
        <f ca="1">B8</f>
        <v>甲府西Jr</v>
      </c>
      <c r="K2" s="976"/>
      <c r="L2" s="977"/>
      <c r="M2" s="975" t="str">
        <f ca="1">B10</f>
        <v>JFC白根</v>
      </c>
      <c r="N2" s="976"/>
      <c r="O2" s="977"/>
      <c r="P2" s="975" t="str">
        <f ca="1">B12</f>
        <v>アロンドラ</v>
      </c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13</v>
      </c>
      <c r="AG2" s="731">
        <f>IF(AF1&gt;AF2,5,15)</f>
        <v>15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中道セレソン❿</v>
      </c>
      <c r="C4" s="1001"/>
      <c r="D4" s="1050"/>
      <c r="E4" s="1051"/>
      <c r="F4" s="1052"/>
      <c r="G4" s="1053" t="str">
        <f>IF(G5="","",IF(G5=I5,"△",IF(G5&gt;I5,"○","●")))</f>
        <v/>
      </c>
      <c r="H4" s="1054"/>
      <c r="I4" s="1055"/>
      <c r="J4" s="1053" t="str">
        <f>IF(J5="","",IF(J5=L5,"△",IF(J5&gt;L5,"○","●")))</f>
        <v/>
      </c>
      <c r="K4" s="1054"/>
      <c r="L4" s="1055"/>
      <c r="M4" s="1053" t="str">
        <f>IF(M5="","",IF(M5=O5,"△",IF(M5&gt;O5,"○","●")))</f>
        <v/>
      </c>
      <c r="N4" s="1054"/>
      <c r="O4" s="1055"/>
      <c r="P4" s="1053" t="str">
        <f>IF(P5="","",IF(P5=R5,"△",IF(P5&gt;R5,"○","●")))</f>
        <v/>
      </c>
      <c r="Q4" s="1054"/>
      <c r="R4" s="1055"/>
      <c r="S4" s="975"/>
      <c r="T4" s="976"/>
      <c r="U4" s="977"/>
      <c r="V4" s="974">
        <f>COUNTIF(D4:R4,"○")*3+COUNTIF(D4:R4,"△")</f>
        <v>0</v>
      </c>
      <c r="W4" s="974"/>
      <c r="X4" s="974"/>
      <c r="Y4" s="1042">
        <f>SUM($F$4:$F$14)</f>
        <v>0</v>
      </c>
      <c r="Z4" s="974"/>
      <c r="AA4" s="1042">
        <f>SUM($D$4:$D$14)</f>
        <v>0</v>
      </c>
      <c r="AB4" s="974"/>
      <c r="AC4" s="1045">
        <f>Y4-AA4</f>
        <v>0</v>
      </c>
      <c r="AD4" s="1043">
        <f>RANK(AE4,$AE$4:$AE$13)</f>
        <v>1</v>
      </c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 t="str">
        <f>I20</f>
        <v/>
      </c>
      <c r="H5" s="760" t="s">
        <v>50</v>
      </c>
      <c r="I5" s="761" t="str">
        <f>P20</f>
        <v/>
      </c>
      <c r="J5" s="759" t="str">
        <f>I34</f>
        <v/>
      </c>
      <c r="K5" s="760" t="s">
        <v>50</v>
      </c>
      <c r="L5" s="761" t="str">
        <f>P34</f>
        <v/>
      </c>
      <c r="M5" s="759" t="str">
        <f>I38</f>
        <v/>
      </c>
      <c r="N5" s="760" t="s">
        <v>50</v>
      </c>
      <c r="O5" s="761" t="str">
        <f>P38</f>
        <v/>
      </c>
      <c r="P5" s="759" t="str">
        <f>I24</f>
        <v/>
      </c>
      <c r="Q5" s="760" t="s">
        <v>50</v>
      </c>
      <c r="R5" s="761" t="str">
        <f>P24</f>
        <v/>
      </c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グリュック</v>
      </c>
      <c r="C6" s="1001"/>
      <c r="D6" s="1021" t="str">
        <f>IF(D7="","",IF(D7=F7,"△",IF(D7&gt;F7,"○","●")))</f>
        <v/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/>
      </c>
      <c r="N6" s="1022"/>
      <c r="O6" s="1023"/>
      <c r="P6" s="1021" t="str">
        <f>IF(P7="","",IF(P7=R7,"△",IF(P7&gt;R7,"○","●")))</f>
        <v/>
      </c>
      <c r="Q6" s="1022"/>
      <c r="R6" s="1023"/>
      <c r="S6" s="975"/>
      <c r="T6" s="976"/>
      <c r="U6" s="977"/>
      <c r="V6" s="974">
        <f t="shared" ref="V6" si="0">COUNTIF(D6:R6,"○")*3+COUNTIF(D6:R6,"△")</f>
        <v>0</v>
      </c>
      <c r="W6" s="974"/>
      <c r="X6" s="974"/>
      <c r="Y6" s="1042">
        <f>SUM($I$4:$I$14)</f>
        <v>0</v>
      </c>
      <c r="Z6" s="974"/>
      <c r="AA6" s="1042">
        <f>SUM($G$4:$G$14)</f>
        <v>0</v>
      </c>
      <c r="AB6" s="974"/>
      <c r="AC6" s="1045">
        <f>Y6-AA6</f>
        <v>0</v>
      </c>
      <c r="AD6" s="1043">
        <f>RANK(AE6,$AE$4:$AE$13)</f>
        <v>1</v>
      </c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 t="str">
        <f>IF(G4="","",I5)</f>
        <v/>
      </c>
      <c r="E7" s="760" t="s">
        <v>50</v>
      </c>
      <c r="F7" s="762" t="str">
        <f>IF(G4="","",G5)</f>
        <v/>
      </c>
      <c r="G7" s="1027"/>
      <c r="H7" s="1028"/>
      <c r="I7" s="1029"/>
      <c r="J7" s="759" t="str">
        <f>I40</f>
        <v/>
      </c>
      <c r="K7" s="760" t="s">
        <v>50</v>
      </c>
      <c r="L7" s="761" t="str">
        <f>P40</f>
        <v/>
      </c>
      <c r="M7" s="759" t="str">
        <f>I26</f>
        <v/>
      </c>
      <c r="N7" s="760" t="s">
        <v>50</v>
      </c>
      <c r="O7" s="761" t="str">
        <f>P26</f>
        <v/>
      </c>
      <c r="P7" s="759" t="str">
        <f>I36</f>
        <v/>
      </c>
      <c r="Q7" s="760" t="s">
        <v>50</v>
      </c>
      <c r="R7" s="761" t="str">
        <f>P36</f>
        <v/>
      </c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甲府西Jr</v>
      </c>
      <c r="C8" s="1001"/>
      <c r="D8" s="1021" t="str">
        <f>IF(D9="","",IF(D9=F9,"△",IF(D9&gt;F9,"○","●")))</f>
        <v/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/>
      </c>
      <c r="N8" s="1022"/>
      <c r="O8" s="1023"/>
      <c r="P8" s="1021" t="str">
        <f>IF(P9="","",IF(P9=R9,"△",IF(P9&gt;R9,"○","●")))</f>
        <v/>
      </c>
      <c r="Q8" s="1022"/>
      <c r="R8" s="1023"/>
      <c r="S8" s="975"/>
      <c r="T8" s="976"/>
      <c r="U8" s="977"/>
      <c r="V8" s="974">
        <f t="shared" ref="V8" si="1">COUNTIF(D8:R8,"○")*3+COUNTIF(D8:R8,"△")</f>
        <v>0</v>
      </c>
      <c r="W8" s="974"/>
      <c r="X8" s="974"/>
      <c r="Y8" s="1042">
        <f>SUM($L$4:$L$14)</f>
        <v>0</v>
      </c>
      <c r="Z8" s="974"/>
      <c r="AA8" s="1042">
        <f>SUM($J$4:$J$14)</f>
        <v>0</v>
      </c>
      <c r="AB8" s="974"/>
      <c r="AC8" s="1045">
        <f>Y8-AA8</f>
        <v>0</v>
      </c>
      <c r="AD8" s="1043">
        <f>RANK(AE8,$AE$4:$AE$13)</f>
        <v>1</v>
      </c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 t="str">
        <f>IF(J4="","",L5)</f>
        <v/>
      </c>
      <c r="E9" s="760" t="s">
        <v>50</v>
      </c>
      <c r="F9" s="762" t="str">
        <f>IF(J4="","",J5)</f>
        <v/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 t="str">
        <f>I22</f>
        <v/>
      </c>
      <c r="N9" s="760" t="s">
        <v>50</v>
      </c>
      <c r="O9" s="761" t="str">
        <f>P22</f>
        <v/>
      </c>
      <c r="P9" s="759" t="str">
        <f>I18</f>
        <v/>
      </c>
      <c r="Q9" s="760" t="s">
        <v>50</v>
      </c>
      <c r="R9" s="761" t="str">
        <f>P18</f>
        <v/>
      </c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JFC白根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/>
      </c>
      <c r="H10" s="1022"/>
      <c r="I10" s="1023"/>
      <c r="J10" s="1021" t="str">
        <f>IF(AND(J11="",J11=L11),"",IF(J11&gt;L11,"○",IF(J11&lt;L11,"●",IF(AND(J11&gt;=0,J11=L11),"△"))))</f>
        <v/>
      </c>
      <c r="K10" s="1022"/>
      <c r="L10" s="1023"/>
      <c r="M10" s="1024"/>
      <c r="N10" s="1025"/>
      <c r="O10" s="1026"/>
      <c r="P10" s="1021" t="str">
        <f>IF(AND(P11="",P11=R11),"",IF(P11&gt;R11,"○",IF(P11&lt;R11,"●",IF(AND(P11&gt;=0,P11=R11),"△"))))</f>
        <v/>
      </c>
      <c r="Q10" s="1022"/>
      <c r="R10" s="1023"/>
      <c r="S10" s="975"/>
      <c r="T10" s="976"/>
      <c r="U10" s="977"/>
      <c r="V10" s="974">
        <f t="shared" ref="V10" si="2">COUNTIF(D10:R10,"○")*3+COUNTIF(D10:R10,"△")</f>
        <v>0</v>
      </c>
      <c r="W10" s="974"/>
      <c r="X10" s="974"/>
      <c r="Y10" s="1042">
        <f>SUM($O$4:$O$14)</f>
        <v>0</v>
      </c>
      <c r="Z10" s="974"/>
      <c r="AA10" s="1042">
        <f>SUM($M$4:$M$14)</f>
        <v>0</v>
      </c>
      <c r="AB10" s="974"/>
      <c r="AC10" s="1045">
        <f>Y10-AA10</f>
        <v>0</v>
      </c>
      <c r="AD10" s="1043">
        <f>RANK(AE10,$AE$4:$AE$13)</f>
        <v>1</v>
      </c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 t="str">
        <f>IF(M6="","",O7)</f>
        <v/>
      </c>
      <c r="H11" s="760" t="s">
        <v>50</v>
      </c>
      <c r="I11" s="762" t="str">
        <f>IF(M6="","",M7)</f>
        <v/>
      </c>
      <c r="J11" s="763" t="str">
        <f>IF(M8="","",O9)</f>
        <v/>
      </c>
      <c r="K11" s="760" t="s">
        <v>50</v>
      </c>
      <c r="L11" s="762" t="str">
        <f>IF(M8="","",M9)</f>
        <v/>
      </c>
      <c r="M11" s="1027"/>
      <c r="N11" s="1028"/>
      <c r="O11" s="1029"/>
      <c r="P11" s="759" t="str">
        <f>I32</f>
        <v/>
      </c>
      <c r="Q11" s="760" t="s">
        <v>50</v>
      </c>
      <c r="R11" s="761" t="str">
        <f>P32</f>
        <v/>
      </c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 t="str">
        <f ca="1">OFFSET('R抽選用 (60)'!$B$2,$AG$2+A12,$AG$1)</f>
        <v>アロンドラ</v>
      </c>
      <c r="C12" s="1001"/>
      <c r="D12" s="1021" t="str">
        <f>IF(AND(D13="",D13=F13),"",IF(D13&gt;F13,"○",IF(D13&lt;F13,"●",IF(AND(D13&gt;=0,D13=F13),"△"))))</f>
        <v/>
      </c>
      <c r="E12" s="1022"/>
      <c r="F12" s="1023"/>
      <c r="G12" s="1021" t="str">
        <f>IF(AND(G13="",G13=I13),"",IF(G13&gt;I13,"○",IF(G13&lt;I13,"●",IF(AND(G13&gt;=0,G13=I13),"△"))))</f>
        <v/>
      </c>
      <c r="H12" s="1022"/>
      <c r="I12" s="1023"/>
      <c r="J12" s="1021" t="str">
        <f>IF(AND(J13="",J13=L13),"",IF(J13&gt;L13,"○",IF(J13&lt;L13,"●",IF(AND(J13&gt;=0,J13=L13),"△"))))</f>
        <v/>
      </c>
      <c r="K12" s="1022"/>
      <c r="L12" s="1023"/>
      <c r="M12" s="1021" t="str">
        <f>IF(AND(M13="",M13=O13),"",IF(M13&gt;O13,"○",IF(M13&lt;O13,"●",IF(AND(M13&gt;=0,M13=O13),"△"))))</f>
        <v/>
      </c>
      <c r="N12" s="1022"/>
      <c r="O12" s="1023"/>
      <c r="P12" s="1024"/>
      <c r="Q12" s="1025"/>
      <c r="R12" s="1026"/>
      <c r="S12" s="975"/>
      <c r="T12" s="976"/>
      <c r="U12" s="977"/>
      <c r="V12" s="974">
        <f t="shared" ref="V12" si="3">COUNTIF(D12:R12,"○")*3+COUNTIF(D12:R12,"△")</f>
        <v>0</v>
      </c>
      <c r="W12" s="974"/>
      <c r="X12" s="974"/>
      <c r="Y12" s="1042">
        <f>SUM($R$4:$R$14)</f>
        <v>0</v>
      </c>
      <c r="Z12" s="974"/>
      <c r="AA12" s="1042">
        <f>SUM($P$4:$P$14)</f>
        <v>0</v>
      </c>
      <c r="AB12" s="974"/>
      <c r="AC12" s="1045">
        <f>Y12-AA12</f>
        <v>0</v>
      </c>
      <c r="AD12" s="1043">
        <f>RANK(AE12,$AE$4:$AE$13)</f>
        <v>1</v>
      </c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 t="str">
        <f>IF(P4="","",R5)</f>
        <v/>
      </c>
      <c r="E13" s="760" t="s">
        <v>50</v>
      </c>
      <c r="F13" s="762" t="str">
        <f>IF(P4="","",P5)</f>
        <v/>
      </c>
      <c r="G13" s="763" t="str">
        <f>IF(P6="","",R7)</f>
        <v/>
      </c>
      <c r="H13" s="760" t="s">
        <v>50</v>
      </c>
      <c r="I13" s="762" t="str">
        <f>IF(P6="","",P7)</f>
        <v/>
      </c>
      <c r="J13" s="763" t="str">
        <f>IF(P8="","",R9)</f>
        <v/>
      </c>
      <c r="K13" s="760" t="s">
        <v>50</v>
      </c>
      <c r="L13" s="762" t="str">
        <f>IF(P8="","",P9)</f>
        <v/>
      </c>
      <c r="M13" s="763" t="str">
        <f>IF(P10="","",R11)</f>
        <v/>
      </c>
      <c r="N13" s="760" t="s">
        <v>50</v>
      </c>
      <c r="O13" s="762" t="str">
        <f>IF(P10="","",P11)</f>
        <v/>
      </c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K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tr">
        <f ca="1">OFFSET('R抽選用 (60)'!$A$5,AG2-4,AG1)</f>
        <v>白根百田小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B8</f>
        <v>甲府西Jr</v>
      </c>
      <c r="E18" s="988"/>
      <c r="F18" s="988"/>
      <c r="G18" s="988"/>
      <c r="H18" s="988"/>
      <c r="I18" s="989" t="str">
        <f>IF(L18:L19="","",(L18+L19))</f>
        <v/>
      </c>
      <c r="J18" s="990"/>
      <c r="K18" s="993" t="s">
        <v>51</v>
      </c>
      <c r="L18" s="742"/>
      <c r="M18" s="740" t="s">
        <v>50</v>
      </c>
      <c r="N18" s="742"/>
      <c r="O18" s="995" t="s">
        <v>52</v>
      </c>
      <c r="P18" s="990" t="str">
        <f>IF(N18:N19="","",(N18+N19))</f>
        <v/>
      </c>
      <c r="Q18" s="997"/>
      <c r="R18" s="988" t="str">
        <f ca="1">B12</f>
        <v>アロンドラ</v>
      </c>
      <c r="S18" s="988"/>
      <c r="T18" s="988"/>
      <c r="U18" s="988"/>
      <c r="V18" s="988"/>
      <c r="W18" s="974" t="str">
        <f ca="1">B6</f>
        <v>グリュック</v>
      </c>
      <c r="X18" s="974"/>
      <c r="Y18" s="1013"/>
      <c r="Z18" s="1013"/>
      <c r="AA18" s="1013"/>
      <c r="AB18" s="974" t="str">
        <f ca="1">B10</f>
        <v>JFC白根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994"/>
      <c r="L19" s="743"/>
      <c r="M19" s="741" t="s">
        <v>50</v>
      </c>
      <c r="N19" s="743"/>
      <c r="O19" s="996"/>
      <c r="P19" s="992"/>
      <c r="Q19" s="998"/>
      <c r="R19" s="988"/>
      <c r="S19" s="988"/>
      <c r="T19" s="988"/>
      <c r="U19" s="988"/>
      <c r="V19" s="988"/>
      <c r="W19" s="974"/>
      <c r="X19" s="974"/>
      <c r="Y19" s="1013"/>
      <c r="Z19" s="1013"/>
      <c r="AA19" s="1013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B4</f>
        <v>中道セレソン❿</v>
      </c>
      <c r="E20" s="988"/>
      <c r="F20" s="988"/>
      <c r="G20" s="988"/>
      <c r="H20" s="988"/>
      <c r="I20" s="989" t="str">
        <f>IF(L20:L21="","",(L20+L21))</f>
        <v/>
      </c>
      <c r="J20" s="990"/>
      <c r="K20" s="993" t="s">
        <v>51</v>
      </c>
      <c r="L20" s="742"/>
      <c r="M20" s="740" t="s">
        <v>50</v>
      </c>
      <c r="N20" s="742"/>
      <c r="O20" s="995" t="s">
        <v>52</v>
      </c>
      <c r="P20" s="990" t="str">
        <f>IF(N20:N21="","",(N20+N21))</f>
        <v/>
      </c>
      <c r="Q20" s="997"/>
      <c r="R20" s="988" t="str">
        <f ca="1">B6</f>
        <v>グリュック</v>
      </c>
      <c r="S20" s="988"/>
      <c r="T20" s="988"/>
      <c r="U20" s="988"/>
      <c r="V20" s="988"/>
      <c r="W20" s="974" t="str">
        <f ca="1">B8</f>
        <v>甲府西Jr</v>
      </c>
      <c r="X20" s="974"/>
      <c r="Y20" s="1013"/>
      <c r="Z20" s="1013"/>
      <c r="AA20" s="1013"/>
      <c r="AB20" s="974" t="str">
        <f ca="1">B12</f>
        <v>アロンドラ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/>
      <c r="M21" s="741" t="s">
        <v>50</v>
      </c>
      <c r="N21" s="743"/>
      <c r="O21" s="996"/>
      <c r="P21" s="992"/>
      <c r="Q21" s="998"/>
      <c r="R21" s="988"/>
      <c r="S21" s="988"/>
      <c r="T21" s="988"/>
      <c r="U21" s="988"/>
      <c r="V21" s="988"/>
      <c r="W21" s="974"/>
      <c r="X21" s="974"/>
      <c r="Y21" s="1013"/>
      <c r="Z21" s="1013"/>
      <c r="AA21" s="1013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0.50694444444444442</v>
      </c>
      <c r="C22" s="984"/>
      <c r="D22" s="1007" t="str">
        <f ca="1">B8</f>
        <v>甲府西Jr</v>
      </c>
      <c r="E22" s="1008"/>
      <c r="F22" s="1008"/>
      <c r="G22" s="1008"/>
      <c r="H22" s="1009"/>
      <c r="I22" s="989" t="str">
        <f>IF(L22:L23="","",(L22+L23))</f>
        <v/>
      </c>
      <c r="J22" s="990"/>
      <c r="K22" s="1005" t="s">
        <v>51</v>
      </c>
      <c r="L22" s="740"/>
      <c r="M22" s="740" t="s">
        <v>50</v>
      </c>
      <c r="N22" s="740"/>
      <c r="O22" s="1005" t="s">
        <v>52</v>
      </c>
      <c r="P22" s="990" t="str">
        <f>IF(N22:N23="","",(N22+N23))</f>
        <v/>
      </c>
      <c r="Q22" s="997"/>
      <c r="R22" s="999" t="str">
        <f ca="1">B10</f>
        <v>JFC白根</v>
      </c>
      <c r="S22" s="1000"/>
      <c r="T22" s="1000"/>
      <c r="U22" s="1000"/>
      <c r="V22" s="1001"/>
      <c r="W22" s="974" t="str">
        <f ca="1">B4</f>
        <v>中道セレソン❿</v>
      </c>
      <c r="X22" s="974"/>
      <c r="Y22" s="1013"/>
      <c r="Z22" s="1013"/>
      <c r="AA22" s="1013"/>
      <c r="AB22" s="974" t="str">
        <f ca="1">B6</f>
        <v>グリュック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10"/>
      <c r="E23" s="1011"/>
      <c r="F23" s="1011"/>
      <c r="G23" s="1011"/>
      <c r="H23" s="1012"/>
      <c r="I23" s="991"/>
      <c r="J23" s="992"/>
      <c r="K23" s="1006"/>
      <c r="L23" s="741"/>
      <c r="M23" s="741" t="s">
        <v>50</v>
      </c>
      <c r="N23" s="741"/>
      <c r="O23" s="1006"/>
      <c r="P23" s="992"/>
      <c r="Q23" s="998"/>
      <c r="R23" s="1002"/>
      <c r="S23" s="1003"/>
      <c r="T23" s="1003"/>
      <c r="U23" s="1003"/>
      <c r="V23" s="1004"/>
      <c r="W23" s="974"/>
      <c r="X23" s="974"/>
      <c r="Y23" s="1013"/>
      <c r="Z23" s="1013"/>
      <c r="AA23" s="1013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0.54166666666666663</v>
      </c>
      <c r="C24" s="984"/>
      <c r="D24" s="999" t="str">
        <f ca="1">B4</f>
        <v>中道セレソン❿</v>
      </c>
      <c r="E24" s="1000"/>
      <c r="F24" s="1000"/>
      <c r="G24" s="1000"/>
      <c r="H24" s="1001"/>
      <c r="I24" s="989" t="str">
        <f>IF(L24:L25="","",(L24+L25))</f>
        <v/>
      </c>
      <c r="J24" s="990"/>
      <c r="K24" s="1005" t="s">
        <v>51</v>
      </c>
      <c r="L24" s="740"/>
      <c r="M24" s="740" t="s">
        <v>50</v>
      </c>
      <c r="N24" s="740"/>
      <c r="O24" s="1005" t="s">
        <v>52</v>
      </c>
      <c r="P24" s="990" t="str">
        <f>IF(N24:N25="","",(N24+N25))</f>
        <v/>
      </c>
      <c r="Q24" s="997"/>
      <c r="R24" s="999" t="str">
        <f ca="1">B12</f>
        <v>アロンドラ</v>
      </c>
      <c r="S24" s="1000"/>
      <c r="T24" s="1000"/>
      <c r="U24" s="1000"/>
      <c r="V24" s="1001"/>
      <c r="W24" s="975" t="str">
        <f ca="1">B10</f>
        <v>JFC白根</v>
      </c>
      <c r="X24" s="976"/>
      <c r="Y24" s="976"/>
      <c r="Z24" s="976"/>
      <c r="AA24" s="977"/>
      <c r="AB24" s="974" t="str">
        <f t="shared" ref="AB24" ca="1" si="4">B8</f>
        <v>甲府西Jr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/>
      <c r="M25" s="741" t="s">
        <v>50</v>
      </c>
      <c r="N25" s="741"/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0.57638888888888895</v>
      </c>
      <c r="C26" s="984"/>
      <c r="D26" s="987" t="str">
        <f ca="1">B6</f>
        <v>グリュック</v>
      </c>
      <c r="E26" s="987"/>
      <c r="F26" s="987"/>
      <c r="G26" s="987"/>
      <c r="H26" s="987"/>
      <c r="I26" s="989" t="str">
        <f>IF(L26:L27="","",(L26+L27))</f>
        <v/>
      </c>
      <c r="J26" s="990"/>
      <c r="K26" s="993" t="s">
        <v>51</v>
      </c>
      <c r="L26" s="742"/>
      <c r="M26" s="740" t="s">
        <v>50</v>
      </c>
      <c r="N26" s="742"/>
      <c r="O26" s="995" t="s">
        <v>52</v>
      </c>
      <c r="P26" s="990" t="str">
        <f>IF(N26:N27="","",(N26+N27))</f>
        <v/>
      </c>
      <c r="Q26" s="997"/>
      <c r="R26" s="987" t="str">
        <f ca="1">B10</f>
        <v>JFC白根</v>
      </c>
      <c r="S26" s="987"/>
      <c r="T26" s="987"/>
      <c r="U26" s="987"/>
      <c r="V26" s="987"/>
      <c r="W26" s="975" t="str">
        <f ca="1">R24</f>
        <v>アロンドラ</v>
      </c>
      <c r="X26" s="976"/>
      <c r="Y26" s="976"/>
      <c r="Z26" s="976"/>
      <c r="AA26" s="977"/>
      <c r="AB26" s="974" t="str">
        <f t="shared" ref="AB26" ca="1" si="5">B4</f>
        <v>中道セレソン❿</v>
      </c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/>
      <c r="M27" s="741" t="s">
        <v>50</v>
      </c>
      <c r="N27" s="743"/>
      <c r="O27" s="996"/>
      <c r="P27" s="992"/>
      <c r="Q27" s="998"/>
      <c r="R27" s="988"/>
      <c r="S27" s="988"/>
      <c r="T27" s="988"/>
      <c r="U27" s="988"/>
      <c r="V27" s="988"/>
      <c r="W27" s="978"/>
      <c r="X27" s="979"/>
      <c r="Y27" s="979"/>
      <c r="Z27" s="979"/>
      <c r="AA27" s="980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K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tr">
        <f ca="1">OFFSET('R抽選用 (60)'!$A$5,AG2-3,AG1)</f>
        <v>日世南アルプススタジアム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983">
        <v>0.41666666666666669</v>
      </c>
      <c r="C32" s="984"/>
      <c r="D32" s="988" t="str">
        <f ca="1">B10</f>
        <v>JFC白根</v>
      </c>
      <c r="E32" s="988"/>
      <c r="F32" s="988"/>
      <c r="G32" s="988"/>
      <c r="H32" s="988"/>
      <c r="I32" s="989" t="str">
        <f>IF(L32:L33="","",(L32+L33))</f>
        <v/>
      </c>
      <c r="J32" s="990"/>
      <c r="K32" s="993" t="s">
        <v>51</v>
      </c>
      <c r="L32" s="742"/>
      <c r="M32" s="740" t="s">
        <v>50</v>
      </c>
      <c r="N32" s="742"/>
      <c r="O32" s="995" t="s">
        <v>52</v>
      </c>
      <c r="P32" s="990" t="str">
        <f>IF(N32:N33="","",(N32+N33))</f>
        <v/>
      </c>
      <c r="Q32" s="997"/>
      <c r="R32" s="988" t="str">
        <f ca="1">B12</f>
        <v>アロンドラ</v>
      </c>
      <c r="S32" s="988"/>
      <c r="T32" s="988"/>
      <c r="U32" s="988"/>
      <c r="V32" s="988"/>
      <c r="W32" s="975" t="str">
        <f ca="1">B6</f>
        <v>グリュック</v>
      </c>
      <c r="X32" s="976"/>
      <c r="Y32" s="976"/>
      <c r="Z32" s="976"/>
      <c r="AA32" s="977"/>
      <c r="AB32" s="974" t="str">
        <f ca="1">B8</f>
        <v>甲府西Jr</v>
      </c>
      <c r="AC32" s="974"/>
      <c r="AD32" s="974"/>
      <c r="AE32" s="738"/>
    </row>
    <row r="33" spans="1:31" ht="17.100000000000001" customHeight="1" x14ac:dyDescent="0.25">
      <c r="A33" s="1056"/>
      <c r="B33" s="985"/>
      <c r="C33" s="986"/>
      <c r="D33" s="988"/>
      <c r="E33" s="988"/>
      <c r="F33" s="988"/>
      <c r="G33" s="988"/>
      <c r="H33" s="988"/>
      <c r="I33" s="991"/>
      <c r="J33" s="992"/>
      <c r="K33" s="994"/>
      <c r="L33" s="743"/>
      <c r="M33" s="741" t="s">
        <v>50</v>
      </c>
      <c r="N33" s="743"/>
      <c r="O33" s="996"/>
      <c r="P33" s="992"/>
      <c r="Q33" s="998"/>
      <c r="R33" s="988"/>
      <c r="S33" s="988"/>
      <c r="T33" s="988"/>
      <c r="U33" s="988"/>
      <c r="V33" s="988"/>
      <c r="W33" s="978"/>
      <c r="X33" s="979"/>
      <c r="Y33" s="979"/>
      <c r="Z33" s="979"/>
      <c r="AA33" s="980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983">
        <v>0.4513888888888889</v>
      </c>
      <c r="C34" s="984"/>
      <c r="D34" s="988" t="str">
        <f ca="1">B4</f>
        <v>中道セレソン❿</v>
      </c>
      <c r="E34" s="988"/>
      <c r="F34" s="988"/>
      <c r="G34" s="988"/>
      <c r="H34" s="988"/>
      <c r="I34" s="989" t="str">
        <f>IF(L34:L35="","",(L34+L35))</f>
        <v/>
      </c>
      <c r="J34" s="990"/>
      <c r="K34" s="993" t="s">
        <v>51</v>
      </c>
      <c r="L34" s="742"/>
      <c r="M34" s="740" t="s">
        <v>50</v>
      </c>
      <c r="N34" s="742"/>
      <c r="O34" s="995" t="s">
        <v>52</v>
      </c>
      <c r="P34" s="990" t="str">
        <f>IF(N34:N35="","",(N34+N35))</f>
        <v/>
      </c>
      <c r="Q34" s="997"/>
      <c r="R34" s="988" t="str">
        <f ca="1">B8</f>
        <v>甲府西Jr</v>
      </c>
      <c r="S34" s="988"/>
      <c r="T34" s="988"/>
      <c r="U34" s="988"/>
      <c r="V34" s="988"/>
      <c r="W34" s="974" t="str">
        <f ca="1">B10</f>
        <v>JFC白根</v>
      </c>
      <c r="X34" s="974"/>
      <c r="Y34" s="1013"/>
      <c r="Z34" s="1013"/>
      <c r="AA34" s="1013"/>
      <c r="AB34" s="974" t="str">
        <f ca="1">B12</f>
        <v>アロンドラ</v>
      </c>
      <c r="AC34" s="974"/>
      <c r="AD34" s="974"/>
      <c r="AE34" s="738"/>
    </row>
    <row r="35" spans="1:31" ht="17.100000000000001" customHeight="1" x14ac:dyDescent="0.25">
      <c r="A35" s="1056"/>
      <c r="B35" s="985"/>
      <c r="C35" s="986"/>
      <c r="D35" s="988"/>
      <c r="E35" s="988"/>
      <c r="F35" s="988"/>
      <c r="G35" s="988"/>
      <c r="H35" s="988"/>
      <c r="I35" s="991"/>
      <c r="J35" s="992"/>
      <c r="K35" s="994"/>
      <c r="L35" s="743"/>
      <c r="M35" s="741" t="s">
        <v>50</v>
      </c>
      <c r="N35" s="743"/>
      <c r="O35" s="996"/>
      <c r="P35" s="992"/>
      <c r="Q35" s="998"/>
      <c r="R35" s="988"/>
      <c r="S35" s="988"/>
      <c r="T35" s="988"/>
      <c r="U35" s="988"/>
      <c r="V35" s="988"/>
      <c r="W35" s="974"/>
      <c r="X35" s="974"/>
      <c r="Y35" s="1013"/>
      <c r="Z35" s="1013"/>
      <c r="AA35" s="1013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983">
        <v>0.4861111111111111</v>
      </c>
      <c r="C36" s="984"/>
      <c r="D36" s="999" t="str">
        <f ca="1">B6</f>
        <v>グリュック</v>
      </c>
      <c r="E36" s="1000"/>
      <c r="F36" s="1000"/>
      <c r="G36" s="1000"/>
      <c r="H36" s="1001"/>
      <c r="I36" s="989" t="str">
        <f>IF(L36:L37="","",(L36+L37))</f>
        <v/>
      </c>
      <c r="J36" s="990"/>
      <c r="K36" s="1005" t="s">
        <v>51</v>
      </c>
      <c r="L36" s="740"/>
      <c r="M36" s="740" t="s">
        <v>50</v>
      </c>
      <c r="N36" s="740"/>
      <c r="O36" s="1005" t="s">
        <v>52</v>
      </c>
      <c r="P36" s="990" t="str">
        <f>IF(N36:N37="","",(N36+N37))</f>
        <v/>
      </c>
      <c r="Q36" s="997"/>
      <c r="R36" s="999" t="str">
        <f ca="1">B12</f>
        <v>アロンドラ</v>
      </c>
      <c r="S36" s="1000"/>
      <c r="T36" s="1000"/>
      <c r="U36" s="1000"/>
      <c r="V36" s="1001"/>
      <c r="W36" s="974" t="str">
        <f ca="1">B8</f>
        <v>甲府西Jr</v>
      </c>
      <c r="X36" s="974"/>
      <c r="Y36" s="1013"/>
      <c r="Z36" s="1013"/>
      <c r="AA36" s="1013"/>
      <c r="AB36" s="974" t="str">
        <f ca="1">B4</f>
        <v>中道セレソン❿</v>
      </c>
      <c r="AC36" s="974"/>
      <c r="AD36" s="974"/>
    </row>
    <row r="37" spans="1:31" ht="17.100000000000001" customHeight="1" x14ac:dyDescent="0.25">
      <c r="A37" s="1056"/>
      <c r="B37" s="985"/>
      <c r="C37" s="986"/>
      <c r="D37" s="1002"/>
      <c r="E37" s="1003"/>
      <c r="F37" s="1003"/>
      <c r="G37" s="1003"/>
      <c r="H37" s="1004"/>
      <c r="I37" s="991"/>
      <c r="J37" s="992"/>
      <c r="K37" s="1006"/>
      <c r="L37" s="741"/>
      <c r="M37" s="741" t="s">
        <v>50</v>
      </c>
      <c r="N37" s="741"/>
      <c r="O37" s="1006"/>
      <c r="P37" s="992"/>
      <c r="Q37" s="998"/>
      <c r="R37" s="1002"/>
      <c r="S37" s="1003"/>
      <c r="T37" s="1003"/>
      <c r="U37" s="1003"/>
      <c r="V37" s="1004"/>
      <c r="W37" s="974"/>
      <c r="X37" s="974"/>
      <c r="Y37" s="1013"/>
      <c r="Z37" s="1013"/>
      <c r="AA37" s="1013"/>
      <c r="AB37" s="974"/>
      <c r="AC37" s="974"/>
      <c r="AD37" s="974"/>
    </row>
    <row r="38" spans="1:31" ht="17.100000000000001" customHeight="1" x14ac:dyDescent="0.25">
      <c r="A38" s="1056">
        <v>4</v>
      </c>
      <c r="B38" s="983">
        <v>0.52083333333333337</v>
      </c>
      <c r="C38" s="984"/>
      <c r="D38" s="999" t="str">
        <f ca="1">B4</f>
        <v>中道セレソン❿</v>
      </c>
      <c r="E38" s="1000"/>
      <c r="F38" s="1000"/>
      <c r="G38" s="1000"/>
      <c r="H38" s="1001"/>
      <c r="I38" s="989" t="str">
        <f>IF(L38:L39="","",(L38+L39))</f>
        <v/>
      </c>
      <c r="J38" s="990"/>
      <c r="K38" s="1005" t="s">
        <v>51</v>
      </c>
      <c r="L38" s="744"/>
      <c r="M38" s="744" t="s">
        <v>50</v>
      </c>
      <c r="N38" s="744"/>
      <c r="O38" s="1005" t="s">
        <v>52</v>
      </c>
      <c r="P38" s="990" t="str">
        <f>IF(N38:N39="","",(N38+N39))</f>
        <v/>
      </c>
      <c r="Q38" s="997"/>
      <c r="R38" s="999" t="str">
        <f ca="1">B10</f>
        <v>JFC白根</v>
      </c>
      <c r="S38" s="1000"/>
      <c r="T38" s="1000"/>
      <c r="U38" s="1000"/>
      <c r="V38" s="1001"/>
      <c r="W38" s="975" t="str">
        <f ca="1">B12</f>
        <v>アロンドラ</v>
      </c>
      <c r="X38" s="976"/>
      <c r="Y38" s="976"/>
      <c r="Z38" s="976"/>
      <c r="AA38" s="977"/>
      <c r="AB38" s="974" t="str">
        <f ca="1">B6</f>
        <v>グリュック</v>
      </c>
      <c r="AC38" s="974"/>
      <c r="AD38" s="974"/>
      <c r="AE38" s="738"/>
    </row>
    <row r="39" spans="1:31" ht="17.100000000000001" customHeight="1" x14ac:dyDescent="0.25">
      <c r="A39" s="1056"/>
      <c r="B39" s="985"/>
      <c r="C39" s="986"/>
      <c r="D39" s="1002"/>
      <c r="E39" s="1003"/>
      <c r="F39" s="1003"/>
      <c r="G39" s="1003"/>
      <c r="H39" s="1004"/>
      <c r="I39" s="991"/>
      <c r="J39" s="992"/>
      <c r="K39" s="1006"/>
      <c r="L39" s="741"/>
      <c r="M39" s="741" t="s">
        <v>50</v>
      </c>
      <c r="N39" s="741"/>
      <c r="O39" s="1006"/>
      <c r="P39" s="992"/>
      <c r="Q39" s="998"/>
      <c r="R39" s="1002"/>
      <c r="S39" s="1003"/>
      <c r="T39" s="1003"/>
      <c r="U39" s="1003"/>
      <c r="V39" s="1004"/>
      <c r="W39" s="978"/>
      <c r="X39" s="979"/>
      <c r="Y39" s="979"/>
      <c r="Z39" s="979"/>
      <c r="AA39" s="980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983">
        <v>0.55555555555555558</v>
      </c>
      <c r="C40" s="984"/>
      <c r="D40" s="999" t="str">
        <f ca="1">B6</f>
        <v>グリュック</v>
      </c>
      <c r="E40" s="1000"/>
      <c r="F40" s="1000"/>
      <c r="G40" s="1000"/>
      <c r="H40" s="1001"/>
      <c r="I40" s="989" t="str">
        <f>IF(L40:L41="","",(L40+L41))</f>
        <v/>
      </c>
      <c r="J40" s="990"/>
      <c r="K40" s="1005" t="s">
        <v>51</v>
      </c>
      <c r="L40" s="740"/>
      <c r="M40" s="740" t="s">
        <v>50</v>
      </c>
      <c r="N40" s="740"/>
      <c r="O40" s="1005" t="s">
        <v>52</v>
      </c>
      <c r="P40" s="990" t="str">
        <f>IF(N40:N41="","",(N40+N41))</f>
        <v/>
      </c>
      <c r="Q40" s="997"/>
      <c r="R40" s="999" t="str">
        <f ca="1">B8</f>
        <v>甲府西Jr</v>
      </c>
      <c r="S40" s="1000"/>
      <c r="T40" s="1000"/>
      <c r="U40" s="1000"/>
      <c r="V40" s="1001"/>
      <c r="W40" s="975" t="str">
        <f ca="1">B4</f>
        <v>中道セレソン❿</v>
      </c>
      <c r="X40" s="976"/>
      <c r="Y40" s="976"/>
      <c r="Z40" s="976"/>
      <c r="AA40" s="977"/>
      <c r="AB40" s="974" t="str">
        <f t="shared" ref="AB40" ca="1" si="6">B10</f>
        <v>JFC白根</v>
      </c>
      <c r="AC40" s="974"/>
      <c r="AD40" s="974"/>
      <c r="AE40" s="738"/>
    </row>
    <row r="41" spans="1:31" ht="17.100000000000001" customHeight="1" x14ac:dyDescent="0.25">
      <c r="A41" s="1056"/>
      <c r="B41" s="985"/>
      <c r="C41" s="986"/>
      <c r="D41" s="1002"/>
      <c r="E41" s="1003"/>
      <c r="F41" s="1003"/>
      <c r="G41" s="1003"/>
      <c r="H41" s="1004"/>
      <c r="I41" s="991"/>
      <c r="J41" s="992"/>
      <c r="K41" s="1006"/>
      <c r="L41" s="741"/>
      <c r="M41" s="741" t="s">
        <v>50</v>
      </c>
      <c r="N41" s="741"/>
      <c r="O41" s="1006"/>
      <c r="P41" s="992"/>
      <c r="Q41" s="998"/>
      <c r="R41" s="1002"/>
      <c r="S41" s="1003"/>
      <c r="T41" s="1003"/>
      <c r="U41" s="1003"/>
      <c r="V41" s="1004"/>
      <c r="W41" s="978"/>
      <c r="X41" s="979"/>
      <c r="Y41" s="979"/>
      <c r="Z41" s="979"/>
      <c r="AA41" s="980"/>
      <c r="AB41" s="974"/>
      <c r="AC41" s="974"/>
      <c r="AD41" s="974"/>
      <c r="AE41" s="738"/>
    </row>
    <row r="43" spans="1:31" x14ac:dyDescent="0.2">
      <c r="B43" s="745"/>
      <c r="C43" s="738"/>
      <c r="W43" s="738"/>
      <c r="X43" s="738"/>
      <c r="Y43" s="738"/>
      <c r="Z43" s="738"/>
      <c r="AA43" s="738"/>
      <c r="AB43" s="738"/>
      <c r="AC43" s="738"/>
    </row>
    <row r="44" spans="1:31" ht="13.9" x14ac:dyDescent="0.2">
      <c r="B44" s="745"/>
      <c r="C44" s="745"/>
      <c r="D44" s="748"/>
      <c r="E44" s="748"/>
      <c r="F44" s="748"/>
      <c r="G44" s="748"/>
      <c r="H44" s="748"/>
      <c r="K44" s="745"/>
      <c r="M44" s="747"/>
      <c r="O44" s="745"/>
      <c r="P44" s="746"/>
    </row>
    <row r="45" spans="1:31" ht="13.5" customHeight="1" x14ac:dyDescent="0.2">
      <c r="B45" s="745"/>
      <c r="C45" s="754"/>
      <c r="D45" s="756"/>
      <c r="E45" s="748"/>
      <c r="F45" s="748"/>
      <c r="G45" s="748"/>
      <c r="H45" s="748"/>
      <c r="I45" s="746"/>
      <c r="K45" s="745"/>
      <c r="M45" s="747"/>
      <c r="O45" s="745"/>
      <c r="P45" s="746"/>
    </row>
    <row r="46" spans="1:31" ht="13.9" x14ac:dyDescent="0.2">
      <c r="B46" s="745"/>
      <c r="C46" s="755"/>
      <c r="D46" s="757"/>
      <c r="E46" s="749"/>
      <c r="F46" s="749"/>
      <c r="G46" s="749"/>
      <c r="H46" s="749"/>
      <c r="I46" s="758"/>
      <c r="J46" s="750"/>
      <c r="K46" s="751"/>
      <c r="M46" s="747"/>
      <c r="O46" s="745"/>
      <c r="P46" s="752"/>
      <c r="Q46" s="753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</row>
    <row r="47" spans="1:31" ht="13.9" x14ac:dyDescent="0.2">
      <c r="B47" s="745"/>
      <c r="C47" s="738"/>
      <c r="D47" s="749"/>
      <c r="E47" s="749"/>
      <c r="F47" s="749"/>
      <c r="G47" s="749"/>
      <c r="H47" s="749"/>
      <c r="I47" s="750"/>
      <c r="J47" s="750"/>
      <c r="K47" s="751"/>
      <c r="M47" s="747"/>
      <c r="O47" s="745"/>
      <c r="P47" s="752"/>
      <c r="Q47" s="753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</row>
    <row r="48" spans="1:31" ht="13.9" x14ac:dyDescent="0.2">
      <c r="B48" s="745"/>
      <c r="C48" s="755"/>
      <c r="D48" s="757"/>
      <c r="E48" s="749"/>
      <c r="F48" s="749"/>
      <c r="G48" s="749"/>
      <c r="H48" s="749"/>
      <c r="I48" s="758"/>
      <c r="J48" s="750"/>
      <c r="K48" s="751"/>
      <c r="M48" s="747"/>
      <c r="O48" s="745"/>
      <c r="P48" s="752"/>
      <c r="Q48" s="753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</row>
    <row r="49" spans="2:29" ht="13.9" x14ac:dyDescent="0.2">
      <c r="B49" s="745"/>
      <c r="C49" s="738"/>
      <c r="D49" s="749"/>
      <c r="E49" s="749"/>
      <c r="F49" s="749"/>
      <c r="G49" s="749"/>
      <c r="H49" s="749"/>
      <c r="I49" s="750"/>
      <c r="J49" s="750"/>
      <c r="K49" s="751"/>
      <c r="M49" s="747"/>
      <c r="O49" s="745"/>
      <c r="P49" s="752"/>
      <c r="Q49" s="753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</row>
  </sheetData>
  <protectedRanges>
    <protectedRange password="C4D3" sqref="D4:R4 D6:R6 D8:R8 D10:R10 D12:R12" name="関数データ保護"/>
  </protectedRanges>
  <mergeCells count="201">
    <mergeCell ref="A1:B1"/>
    <mergeCell ref="C1:E1"/>
    <mergeCell ref="B2:C3"/>
    <mergeCell ref="D2:F3"/>
    <mergeCell ref="G2:I3"/>
    <mergeCell ref="J2:L3"/>
    <mergeCell ref="AD2:AD3"/>
    <mergeCell ref="A4:A5"/>
    <mergeCell ref="B4:C5"/>
    <mergeCell ref="D4:F5"/>
    <mergeCell ref="G4:I4"/>
    <mergeCell ref="J4:L4"/>
    <mergeCell ref="M4:O4"/>
    <mergeCell ref="P4:R4"/>
    <mergeCell ref="S4:U5"/>
    <mergeCell ref="V4:X5"/>
    <mergeCell ref="M2:O3"/>
    <mergeCell ref="P2:R3"/>
    <mergeCell ref="S2:U3"/>
    <mergeCell ref="V2:X3"/>
    <mergeCell ref="Y2:Z3"/>
    <mergeCell ref="AA2:AB3"/>
    <mergeCell ref="Y4:Z5"/>
    <mergeCell ref="AA4:AB5"/>
    <mergeCell ref="M6:O6"/>
    <mergeCell ref="P6:R6"/>
    <mergeCell ref="AC4:AC5"/>
    <mergeCell ref="AD4:AD5"/>
    <mergeCell ref="AE4:AE5"/>
    <mergeCell ref="A6:A7"/>
    <mergeCell ref="B6:C7"/>
    <mergeCell ref="D6:F6"/>
    <mergeCell ref="G6:I7"/>
    <mergeCell ref="J6:L6"/>
    <mergeCell ref="AC6:AC7"/>
    <mergeCell ref="AD6:AD7"/>
    <mergeCell ref="AE6:AE7"/>
    <mergeCell ref="S6:U7"/>
    <mergeCell ref="V6:X7"/>
    <mergeCell ref="Y6:Z7"/>
    <mergeCell ref="AA6:AB7"/>
    <mergeCell ref="AC10:AC11"/>
    <mergeCell ref="AD10:AD11"/>
    <mergeCell ref="AE10:AE11"/>
    <mergeCell ref="A8:A9"/>
    <mergeCell ref="B8:C9"/>
    <mergeCell ref="D8:F8"/>
    <mergeCell ref="G8:I8"/>
    <mergeCell ref="J8:L9"/>
    <mergeCell ref="M8:O8"/>
    <mergeCell ref="P8:R8"/>
    <mergeCell ref="AC12:AC13"/>
    <mergeCell ref="AD12:AD13"/>
    <mergeCell ref="AE12:AE13"/>
    <mergeCell ref="B15:H15"/>
    <mergeCell ref="Y12:Z13"/>
    <mergeCell ref="AA12:AB13"/>
    <mergeCell ref="AE8:AE9"/>
    <mergeCell ref="A10:A11"/>
    <mergeCell ref="B10:C11"/>
    <mergeCell ref="D10:F10"/>
    <mergeCell ref="G10:I10"/>
    <mergeCell ref="J10:L10"/>
    <mergeCell ref="M10:O11"/>
    <mergeCell ref="P10:R10"/>
    <mergeCell ref="S10:U11"/>
    <mergeCell ref="V10:X11"/>
    <mergeCell ref="S8:U9"/>
    <mergeCell ref="V8:X9"/>
    <mergeCell ref="Y8:Z9"/>
    <mergeCell ref="AA8:AB9"/>
    <mergeCell ref="AC8:AC9"/>
    <mergeCell ref="AD8:AD9"/>
    <mergeCell ref="Y10:Z11"/>
    <mergeCell ref="AA10:AB11"/>
    <mergeCell ref="M12:O12"/>
    <mergeCell ref="P12:R13"/>
    <mergeCell ref="S12:U13"/>
    <mergeCell ref="V12:X13"/>
    <mergeCell ref="W16:AA17"/>
    <mergeCell ref="A12:A13"/>
    <mergeCell ref="B12:C13"/>
    <mergeCell ref="D12:F12"/>
    <mergeCell ref="G12:I12"/>
    <mergeCell ref="J12:L12"/>
    <mergeCell ref="AB16:AD17"/>
    <mergeCell ref="A18:A19"/>
    <mergeCell ref="B18:C19"/>
    <mergeCell ref="D18:H19"/>
    <mergeCell ref="I18:J19"/>
    <mergeCell ref="K18:K19"/>
    <mergeCell ref="O18:O19"/>
    <mergeCell ref="P18:Q19"/>
    <mergeCell ref="R18:V19"/>
    <mergeCell ref="W18:AA19"/>
    <mergeCell ref="AB18:AD19"/>
    <mergeCell ref="A16:A17"/>
    <mergeCell ref="B16:C17"/>
    <mergeCell ref="D16:E17"/>
    <mergeCell ref="F16:H17"/>
    <mergeCell ref="I16:K17"/>
    <mergeCell ref="L16:V17"/>
    <mergeCell ref="AB20:AD21"/>
    <mergeCell ref="A22:A23"/>
    <mergeCell ref="B22:C23"/>
    <mergeCell ref="D22:H23"/>
    <mergeCell ref="I22:J23"/>
    <mergeCell ref="K22:K23"/>
    <mergeCell ref="O22:O23"/>
    <mergeCell ref="P22:Q23"/>
    <mergeCell ref="R22:V23"/>
    <mergeCell ref="W22:AA23"/>
    <mergeCell ref="AB22:AD23"/>
    <mergeCell ref="A20:A21"/>
    <mergeCell ref="B20:C21"/>
    <mergeCell ref="D20:H21"/>
    <mergeCell ref="I20:J21"/>
    <mergeCell ref="K20:K21"/>
    <mergeCell ref="O20:O21"/>
    <mergeCell ref="P20:Q21"/>
    <mergeCell ref="R20:V21"/>
    <mergeCell ref="W20:AA21"/>
    <mergeCell ref="AB24:AD25"/>
    <mergeCell ref="A26:A27"/>
    <mergeCell ref="B26:C27"/>
    <mergeCell ref="D26:H27"/>
    <mergeCell ref="I26:J27"/>
    <mergeCell ref="K26:K27"/>
    <mergeCell ref="O26:O27"/>
    <mergeCell ref="P26:Q27"/>
    <mergeCell ref="R26:V27"/>
    <mergeCell ref="W26:AA27"/>
    <mergeCell ref="AB26:AD27"/>
    <mergeCell ref="A24:A25"/>
    <mergeCell ref="B24:C25"/>
    <mergeCell ref="D24:H25"/>
    <mergeCell ref="I24:J25"/>
    <mergeCell ref="K24:K25"/>
    <mergeCell ref="O24:O25"/>
    <mergeCell ref="P24:Q25"/>
    <mergeCell ref="R24:V25"/>
    <mergeCell ref="W24:AA25"/>
    <mergeCell ref="B28:H29"/>
    <mergeCell ref="A30:A31"/>
    <mergeCell ref="B30:C31"/>
    <mergeCell ref="D30:E31"/>
    <mergeCell ref="F30:H31"/>
    <mergeCell ref="I30:K31"/>
    <mergeCell ref="L30:V31"/>
    <mergeCell ref="W30:AA31"/>
    <mergeCell ref="AB30:AD31"/>
    <mergeCell ref="AB32:AD33"/>
    <mergeCell ref="A34:A35"/>
    <mergeCell ref="B34:C35"/>
    <mergeCell ref="D34:H35"/>
    <mergeCell ref="I34:J35"/>
    <mergeCell ref="K34:K35"/>
    <mergeCell ref="O34:O35"/>
    <mergeCell ref="P34:Q35"/>
    <mergeCell ref="R34:V35"/>
    <mergeCell ref="W34:AA35"/>
    <mergeCell ref="AB34:AD35"/>
    <mergeCell ref="A32:A33"/>
    <mergeCell ref="B32:C33"/>
    <mergeCell ref="D32:H33"/>
    <mergeCell ref="I32:J33"/>
    <mergeCell ref="K32:K33"/>
    <mergeCell ref="O32:O33"/>
    <mergeCell ref="P32:Q33"/>
    <mergeCell ref="R32:V33"/>
    <mergeCell ref="W32:AA33"/>
    <mergeCell ref="AB36:AD37"/>
    <mergeCell ref="A38:A39"/>
    <mergeCell ref="B38:C39"/>
    <mergeCell ref="D38:H39"/>
    <mergeCell ref="I38:J39"/>
    <mergeCell ref="K38:K39"/>
    <mergeCell ref="O38:O39"/>
    <mergeCell ref="P38:Q39"/>
    <mergeCell ref="R38:V39"/>
    <mergeCell ref="W38:AA39"/>
    <mergeCell ref="A36:A37"/>
    <mergeCell ref="B36:C37"/>
    <mergeCell ref="D36:H37"/>
    <mergeCell ref="I36:J37"/>
    <mergeCell ref="K36:K37"/>
    <mergeCell ref="O36:O37"/>
    <mergeCell ref="P36:Q37"/>
    <mergeCell ref="R36:V37"/>
    <mergeCell ref="W36:AA37"/>
    <mergeCell ref="AB40:AD41"/>
    <mergeCell ref="AB38:AD39"/>
    <mergeCell ref="A40:A41"/>
    <mergeCell ref="B40:C41"/>
    <mergeCell ref="D40:H41"/>
    <mergeCell ref="I40:J41"/>
    <mergeCell ref="K40:K41"/>
    <mergeCell ref="O40:O41"/>
    <mergeCell ref="P40:Q41"/>
    <mergeCell ref="R40:V41"/>
    <mergeCell ref="W40:AA41"/>
  </mergeCells>
  <phoneticPr fontId="3"/>
  <conditionalFormatting sqref="V4:AD13">
    <cfRule type="expression" dxfId="3" priority="1">
      <formula>$I$26=""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FFFF"/>
    <pageSetUpPr fitToPage="1"/>
  </sheetPr>
  <dimension ref="A1:AJ81"/>
  <sheetViews>
    <sheetView showGridLines="0" topLeftCell="A11" zoomScale="132" workbookViewId="0">
      <selection activeCell="M25" sqref="M25"/>
    </sheetView>
  </sheetViews>
  <sheetFormatPr defaultColWidth="9" defaultRowHeight="20.100000000000001" customHeight="1" x14ac:dyDescent="0.25"/>
  <cols>
    <col min="1" max="1" width="2.3984375" style="327" customWidth="1"/>
    <col min="2" max="19" width="6.59765625" style="327" customWidth="1"/>
    <col min="20" max="20" width="120.86328125" style="327" customWidth="1"/>
    <col min="21" max="21" width="2.86328125" style="327" customWidth="1"/>
    <col min="22" max="22" width="2.86328125" style="708" customWidth="1"/>
    <col min="23" max="23" width="3.3984375" style="709" customWidth="1"/>
    <col min="24" max="24" width="2" style="709" customWidth="1"/>
    <col min="25" max="25" width="17.265625" style="858" customWidth="1"/>
    <col min="26" max="26" width="5" style="708" customWidth="1"/>
    <col min="27" max="27" width="5.59765625" style="709" customWidth="1"/>
    <col min="28" max="28" width="4.86328125" style="708" customWidth="1"/>
    <col min="29" max="29" width="3.46484375" style="708" customWidth="1"/>
    <col min="30" max="31" width="13.59765625" style="888" customWidth="1"/>
    <col min="32" max="32" width="4" style="708" bestFit="1" customWidth="1"/>
    <col min="33" max="33" width="4" style="257" bestFit="1" customWidth="1"/>
    <col min="34" max="35" width="0.59765625" style="257" customWidth="1"/>
    <col min="36" max="36" width="3.46484375" style="257" bestFit="1" customWidth="1"/>
    <col min="37" max="16384" width="9" style="257"/>
  </cols>
  <sheetData>
    <row r="1" spans="2:31" ht="27.4" customHeight="1" x14ac:dyDescent="0.25">
      <c r="B1" s="330" t="s">
        <v>632</v>
      </c>
      <c r="Z1" s="708">
        <v>10</v>
      </c>
      <c r="AD1" s="888" t="s">
        <v>281</v>
      </c>
      <c r="AE1" s="888" t="s">
        <v>282</v>
      </c>
    </row>
    <row r="2" spans="2:31" ht="18" customHeight="1" x14ac:dyDescent="0.25">
      <c r="B2" s="961"/>
      <c r="C2" s="961"/>
      <c r="D2" s="961"/>
      <c r="E2" s="959"/>
      <c r="F2" s="959"/>
      <c r="G2" s="959"/>
      <c r="H2" s="436"/>
      <c r="I2" s="436"/>
      <c r="J2" s="436"/>
      <c r="L2" s="436"/>
      <c r="M2" s="436"/>
      <c r="N2" s="962"/>
      <c r="O2" s="962"/>
      <c r="P2" s="962"/>
      <c r="Q2" s="962"/>
      <c r="R2" s="962"/>
      <c r="S2" s="962"/>
      <c r="T2" s="428"/>
      <c r="W2" s="941" t="s">
        <v>167</v>
      </c>
      <c r="X2" s="926">
        <v>1</v>
      </c>
      <c r="Y2" s="855" t="s">
        <v>550</v>
      </c>
      <c r="Z2" s="711">
        <f ca="1">OFFSET($AA$2,AC2-1,0)*$X$2</f>
        <v>1</v>
      </c>
      <c r="AA2" s="878">
        <v>1</v>
      </c>
      <c r="AB2" s="712">
        <v>100</v>
      </c>
      <c r="AC2" s="713">
        <f>RANK($AB2,$AB$2:$AB$9)</f>
        <v>1</v>
      </c>
      <c r="AD2" s="897"/>
      <c r="AE2" s="897"/>
    </row>
    <row r="3" spans="2:31" ht="18" customHeight="1" x14ac:dyDescent="0.25">
      <c r="B3" s="329" t="s">
        <v>280</v>
      </c>
      <c r="C3" s="329"/>
      <c r="D3" s="329"/>
      <c r="E3" s="960">
        <v>45424</v>
      </c>
      <c r="F3" s="960"/>
      <c r="G3" s="329"/>
      <c r="H3" s="960"/>
      <c r="I3" s="960"/>
      <c r="J3" s="329"/>
      <c r="K3" s="329"/>
      <c r="L3" s="329"/>
      <c r="M3" s="329"/>
      <c r="N3" s="327" t="s">
        <v>132</v>
      </c>
      <c r="T3" s="428" t="s">
        <v>176</v>
      </c>
      <c r="W3" s="942"/>
      <c r="X3" s="927"/>
      <c r="Y3" s="864" t="s">
        <v>551</v>
      </c>
      <c r="Z3" s="714">
        <f t="shared" ref="Z3:Z9" ca="1" si="0">OFFSET($AA$2,AC3-1,0)*$X$2</f>
        <v>12</v>
      </c>
      <c r="AA3" s="879">
        <v>12</v>
      </c>
      <c r="AB3" s="715">
        <f>AB2-1</f>
        <v>99</v>
      </c>
      <c r="AC3" s="716">
        <f>RANK($AB3,$AB$2:$AB$9)</f>
        <v>2</v>
      </c>
      <c r="AD3" s="898" t="s">
        <v>630</v>
      </c>
      <c r="AE3" s="898" t="s">
        <v>638</v>
      </c>
    </row>
    <row r="4" spans="2:31" ht="18" customHeight="1" x14ac:dyDescent="0.25">
      <c r="B4" s="438" t="s">
        <v>249</v>
      </c>
      <c r="C4" s="438"/>
      <c r="D4" s="438"/>
      <c r="E4" s="960">
        <v>45437</v>
      </c>
      <c r="F4" s="960"/>
      <c r="G4" s="438"/>
      <c r="J4" s="331"/>
      <c r="N4" s="940"/>
      <c r="O4" s="940"/>
      <c r="P4" s="940"/>
      <c r="T4" s="327" t="s">
        <v>176</v>
      </c>
      <c r="W4" s="942"/>
      <c r="X4" s="927"/>
      <c r="Y4" s="865" t="s">
        <v>552</v>
      </c>
      <c r="Z4" s="714">
        <f t="shared" ca="1" si="0"/>
        <v>7</v>
      </c>
      <c r="AA4" s="879">
        <v>7</v>
      </c>
      <c r="AB4" s="715">
        <f t="shared" ref="AB4:AB13" si="1">AB3-1</f>
        <v>98</v>
      </c>
      <c r="AC4" s="716">
        <f t="shared" ref="AC4:AC9" si="2">RANK($AB4,$AB$2:$AB$9)</f>
        <v>3</v>
      </c>
      <c r="AD4" s="898"/>
      <c r="AE4" s="898"/>
    </row>
    <row r="5" spans="2:31" ht="18" customHeight="1" x14ac:dyDescent="0.25">
      <c r="B5" s="956" t="s">
        <v>289</v>
      </c>
      <c r="C5" s="957"/>
      <c r="D5" s="958"/>
      <c r="E5" s="956" t="s">
        <v>298</v>
      </c>
      <c r="F5" s="957"/>
      <c r="G5" s="958"/>
      <c r="H5" s="956" t="s">
        <v>299</v>
      </c>
      <c r="I5" s="957"/>
      <c r="J5" s="958"/>
      <c r="K5" s="956" t="s">
        <v>291</v>
      </c>
      <c r="L5" s="957"/>
      <c r="M5" s="958"/>
      <c r="N5" s="956" t="s">
        <v>301</v>
      </c>
      <c r="O5" s="957"/>
      <c r="P5" s="958"/>
      <c r="Q5" s="956" t="s">
        <v>293</v>
      </c>
      <c r="R5" s="957"/>
      <c r="S5" s="958"/>
      <c r="W5" s="942"/>
      <c r="X5" s="927"/>
      <c r="Y5" s="856" t="s">
        <v>354</v>
      </c>
      <c r="Z5" s="714">
        <f t="shared" ca="1" si="0"/>
        <v>6</v>
      </c>
      <c r="AA5" s="879">
        <v>6</v>
      </c>
      <c r="AB5" s="715">
        <f t="shared" si="1"/>
        <v>97</v>
      </c>
      <c r="AC5" s="716">
        <f t="shared" si="2"/>
        <v>4</v>
      </c>
      <c r="AD5" s="898"/>
      <c r="AE5" s="898"/>
    </row>
    <row r="6" spans="2:31" ht="18" customHeight="1" x14ac:dyDescent="0.25">
      <c r="B6" s="934" t="str">
        <f ca="1">IFERROR(INDEX($AD$2:$AD$81,MATCH(B11,$Z$2:$Z$81,0)),"")</f>
        <v>小瀬球技場</v>
      </c>
      <c r="C6" s="935"/>
      <c r="D6" s="936"/>
      <c r="E6" s="934" t="s">
        <v>683</v>
      </c>
      <c r="F6" s="935"/>
      <c r="G6" s="936"/>
      <c r="H6" s="934" t="str">
        <f ca="1">IFERROR(INDEX($AD$2:$AD$81,MATCH(H11,$Z$2:$Z$81,0)),"")</f>
        <v>石和西小</v>
      </c>
      <c r="I6" s="935"/>
      <c r="J6" s="936"/>
      <c r="K6" s="934" t="s">
        <v>627</v>
      </c>
      <c r="L6" s="935"/>
      <c r="M6" s="936"/>
      <c r="N6" s="934" t="str">
        <f ca="1">IFERROR(INDEX($AD$2:$AD$81,MATCH(N11,$Z$2:$Z$81,0)),"")</f>
        <v>三村小</v>
      </c>
      <c r="O6" s="935"/>
      <c r="P6" s="936"/>
      <c r="Q6" s="934" t="str">
        <f ca="1">IFERROR(INDEX($AD$2:$AD$81,MATCH(Q11,$Z$2:$Z$81,0)),"")</f>
        <v>若草南小</v>
      </c>
      <c r="R6" s="935"/>
      <c r="S6" s="936"/>
      <c r="W6" s="942"/>
      <c r="X6" s="927"/>
      <c r="Y6" s="857" t="s">
        <v>553</v>
      </c>
      <c r="Z6" s="714">
        <f t="shared" ca="1" si="0"/>
        <v>4</v>
      </c>
      <c r="AA6" s="879">
        <v>4</v>
      </c>
      <c r="AB6" s="715">
        <f t="shared" si="1"/>
        <v>96</v>
      </c>
      <c r="AC6" s="716">
        <f t="shared" si="2"/>
        <v>5</v>
      </c>
      <c r="AD6" s="898" t="s">
        <v>239</v>
      </c>
      <c r="AE6" s="898" t="s">
        <v>239</v>
      </c>
    </row>
    <row r="7" spans="2:31" ht="18" customHeight="1" x14ac:dyDescent="0.25">
      <c r="B7" s="934" t="s">
        <v>257</v>
      </c>
      <c r="C7" s="935"/>
      <c r="D7" s="936"/>
      <c r="E7" s="937" t="s">
        <v>684</v>
      </c>
      <c r="F7" s="938"/>
      <c r="G7" s="939"/>
      <c r="H7" s="934" t="str">
        <f ca="1">IFERROR(IF(I10=$Y$27,$AE$27,IF(I10=$Y$28,$AE$28,INDEX($AE$2:$AE$81,MATCH(H11,$Z$2:$Z$81,0)))),"")</f>
        <v>石和西小</v>
      </c>
      <c r="I7" s="935"/>
      <c r="J7" s="936"/>
      <c r="K7" s="934" t="s">
        <v>627</v>
      </c>
      <c r="L7" s="935"/>
      <c r="M7" s="936"/>
      <c r="N7" s="934" t="s">
        <v>238</v>
      </c>
      <c r="O7" s="935"/>
      <c r="P7" s="936"/>
      <c r="Q7" s="934" t="str">
        <f ca="1">IFERROR(IF(R10=$Y$27,$AE$27,IF(R10=$Y$28,$AE$28,INDEX($AE$2:$AE$81,MATCH(Q11,$Z$2:$Z$81,0)))),"")</f>
        <v>富士川いきいき</v>
      </c>
      <c r="R7" s="935"/>
      <c r="S7" s="936"/>
      <c r="W7" s="942"/>
      <c r="X7" s="927"/>
      <c r="Y7" s="857" t="s">
        <v>554</v>
      </c>
      <c r="Z7" s="714">
        <f t="shared" ca="1" si="0"/>
        <v>9</v>
      </c>
      <c r="AA7" s="879">
        <v>9</v>
      </c>
      <c r="AB7" s="715">
        <f t="shared" si="1"/>
        <v>95</v>
      </c>
      <c r="AC7" s="716">
        <f t="shared" si="2"/>
        <v>6</v>
      </c>
      <c r="AD7" s="898"/>
      <c r="AE7" s="898"/>
    </row>
    <row r="8" spans="2:31" ht="18" customHeight="1" x14ac:dyDescent="0.25">
      <c r="B8" s="321">
        <v>1</v>
      </c>
      <c r="C8" s="929" t="str">
        <f ca="1">IFERROR(INDEX($Y$2:$Y$81,MATCH(B8,$Z$2:$Z$81,0)),"")</f>
        <v>VF甲府U-12①</v>
      </c>
      <c r="D8" s="930"/>
      <c r="E8" s="901">
        <f>B8+1</f>
        <v>2</v>
      </c>
      <c r="F8" s="929" t="str">
        <f ca="1">IFERROR(INDEX($Y$2:$Y$81,MATCH(E8,$Z$2:$Z$81,0)),"")</f>
        <v>千塚FC❾</v>
      </c>
      <c r="G8" s="930"/>
      <c r="H8" s="321">
        <f>E8+1</f>
        <v>3</v>
      </c>
      <c r="I8" s="929" t="str">
        <f ca="1">IFERROR(INDEX($Y$2:$Y$81,MATCH(H8,$Z$2:$Z$81,0)),"")</f>
        <v>U韮崎FC⑧</v>
      </c>
      <c r="J8" s="930"/>
      <c r="K8" s="321">
        <f>H8+1</f>
        <v>4</v>
      </c>
      <c r="L8" s="929" t="str">
        <f ca="1">IFERROR(INDEX($Y$2:$Y$81,MATCH(K8,$Z$2:$Z$81,0)),"")</f>
        <v>Uスポーツクラブ⑤</v>
      </c>
      <c r="M8" s="930"/>
      <c r="N8" s="901">
        <f>K8+1</f>
        <v>5</v>
      </c>
      <c r="O8" s="929" t="str">
        <f ca="1">IFERROR(INDEX($Y$2:$Y$81,MATCH(N8,$Z$2:$Z$81,0)),"")</f>
        <v>八ヶ岳グランデFC⓬</v>
      </c>
      <c r="P8" s="930"/>
      <c r="Q8" s="321">
        <f>N8+1</f>
        <v>6</v>
      </c>
      <c r="R8" s="929" t="str">
        <f ca="1">IFERROR(INDEX($Y$2:$Y$81,MATCH(Q8,$Z$2:$Z$81,0)),"")</f>
        <v>フォルトゥナU-12④</v>
      </c>
      <c r="S8" s="930"/>
      <c r="W8" s="942"/>
      <c r="X8" s="927"/>
      <c r="Y8" s="857" t="s">
        <v>555</v>
      </c>
      <c r="Z8" s="714">
        <f t="shared" ca="1" si="0"/>
        <v>10</v>
      </c>
      <c r="AA8" s="879">
        <v>10</v>
      </c>
      <c r="AB8" s="715">
        <f t="shared" si="1"/>
        <v>94</v>
      </c>
      <c r="AC8" s="716">
        <f t="shared" si="2"/>
        <v>7</v>
      </c>
      <c r="AD8" s="898"/>
      <c r="AE8" s="898"/>
    </row>
    <row r="9" spans="2:31" ht="18" customHeight="1" x14ac:dyDescent="0.25">
      <c r="B9" s="322">
        <v>13</v>
      </c>
      <c r="C9" s="929" t="str">
        <f ca="1">IFERROR(INDEX($Y$2:$Y$81,MATCH(B9,$Z$2:$Z$81,0)),"")</f>
        <v>山梨Jr</v>
      </c>
      <c r="D9" s="930"/>
      <c r="E9" s="324">
        <f>B9+1</f>
        <v>14</v>
      </c>
      <c r="F9" s="929" t="str">
        <f ca="1">IFERROR(INDEX($Y$2:$Y$81,MATCH(E9,$Z$2:$Z$81,0)),"")</f>
        <v>リスカーレ牧丘</v>
      </c>
      <c r="G9" s="930"/>
      <c r="H9" s="324">
        <f>E9+1</f>
        <v>15</v>
      </c>
      <c r="I9" s="929" t="str">
        <f ca="1">IFERROR(INDEX($Y$2:$Y$81,MATCH(H9,$Z$2:$Z$81,0)),"")</f>
        <v>南部FC</v>
      </c>
      <c r="J9" s="930"/>
      <c r="K9" s="324">
        <f>H9+1</f>
        <v>16</v>
      </c>
      <c r="L9" s="929" t="str">
        <f ca="1">IFERROR(INDEX($Y$2:$Y$81,MATCH(K9,$Z$2:$Z$81,0)),"")</f>
        <v>U.F.C DREAM</v>
      </c>
      <c r="M9" s="930"/>
      <c r="N9" s="324">
        <f>K9+1</f>
        <v>17</v>
      </c>
      <c r="O9" s="929" t="str">
        <f ca="1">IFERROR(INDEX($Y$2:$Y$81,MATCH(N9,$Z$2:$Z$81,0)),"")</f>
        <v>HATTA SC メニーノ</v>
      </c>
      <c r="P9" s="930"/>
      <c r="Q9" s="324">
        <f>N9+1</f>
        <v>18</v>
      </c>
      <c r="R9" s="929" t="str">
        <f ca="1">IFERROR(INDEX($Y$2:$Y$81,MATCH(Q9,$Z$2:$Z$81,0)),"")</f>
        <v>勝沼SSS</v>
      </c>
      <c r="S9" s="930"/>
      <c r="W9" s="943"/>
      <c r="X9" s="928"/>
      <c r="Y9" s="866" t="s">
        <v>556</v>
      </c>
      <c r="Z9" s="717">
        <f t="shared" ca="1" si="0"/>
        <v>3</v>
      </c>
      <c r="AA9" s="880">
        <v>3</v>
      </c>
      <c r="AB9" s="718">
        <f t="shared" si="1"/>
        <v>93</v>
      </c>
      <c r="AC9" s="719">
        <f t="shared" si="2"/>
        <v>8</v>
      </c>
      <c r="AD9" s="899"/>
      <c r="AE9" s="899"/>
    </row>
    <row r="10" spans="2:31" ht="18" customHeight="1" x14ac:dyDescent="0.25">
      <c r="B10" s="322">
        <v>25</v>
      </c>
      <c r="C10" s="929" t="str">
        <f ca="1">IFERROR(INDEX($Y$2:$Y$81,MATCH(B10,$Z$2:$Z$81,0)),"")</f>
        <v>リヴィエールFC</v>
      </c>
      <c r="D10" s="930"/>
      <c r="E10" s="324">
        <f>B10+1</f>
        <v>26</v>
      </c>
      <c r="F10" s="929" t="str">
        <f ca="1">IFERROR(INDEX($Y$2:$Y$81,MATCH(E10,$Z$2:$Z$81,0)),"")</f>
        <v>浅川Jr</v>
      </c>
      <c r="G10" s="930"/>
      <c r="H10" s="324">
        <f>E10+1</f>
        <v>27</v>
      </c>
      <c r="I10" s="929" t="str">
        <f ca="1">IFERROR(INDEX($Y$2:$Y$81,MATCH(H10,$Z$2:$Z$81,0)),"")</f>
        <v>甲斐SCプレジール敷島</v>
      </c>
      <c r="J10" s="930"/>
      <c r="K10" s="324">
        <f>H10+1</f>
        <v>28</v>
      </c>
      <c r="L10" s="929" t="str">
        <f ca="1">IFERROR(INDEX($Y$2:$Y$81,MATCH(K10,$Z$2:$Z$81,0)),"")</f>
        <v>FC.PARTIRE</v>
      </c>
      <c r="M10" s="930"/>
      <c r="N10" s="324">
        <f>K10+1</f>
        <v>29</v>
      </c>
      <c r="O10" s="929" t="str">
        <f ca="1">IFERROR(INDEX($Y$2:$Y$81,MATCH(N10,$Z$2:$Z$81,0)),"")</f>
        <v>エルドラードFC</v>
      </c>
      <c r="P10" s="930"/>
      <c r="Q10" s="324">
        <f>N10+1</f>
        <v>30</v>
      </c>
      <c r="R10" s="929" t="str">
        <f ca="1">IFERROR(INDEX($Y$2:$Y$81,MATCH(Q10,$Z$2:$Z$81,0)),"")</f>
        <v>増穂SC</v>
      </c>
      <c r="S10" s="930"/>
      <c r="W10" s="941" t="s">
        <v>678</v>
      </c>
      <c r="X10" s="926">
        <v>1</v>
      </c>
      <c r="Y10" s="855" t="s">
        <v>557</v>
      </c>
      <c r="Z10" s="711">
        <f t="shared" ref="Z10:Z13" ca="1" si="3">OFFSET($AA$10,AC10-1,0)*$X$10</f>
        <v>2</v>
      </c>
      <c r="AA10" s="878">
        <v>2</v>
      </c>
      <c r="AB10" s="712">
        <f t="shared" si="1"/>
        <v>92</v>
      </c>
      <c r="AC10" s="713">
        <f>RANK($AB10,$AB$10:$AB$13)</f>
        <v>1</v>
      </c>
      <c r="AD10" s="897"/>
      <c r="AE10" s="897"/>
    </row>
    <row r="11" spans="2:31" ht="18" customHeight="1" x14ac:dyDescent="0.25">
      <c r="B11" s="323">
        <v>37</v>
      </c>
      <c r="C11" s="929" t="str">
        <f ca="1">IFERROR(INDEX($Y$2:$Y$81,MATCH(B11,$Z$2:$Z$81,0)),"")</f>
        <v>エアフォルク山梨</v>
      </c>
      <c r="D11" s="930"/>
      <c r="E11" s="323">
        <f>B11+1</f>
        <v>38</v>
      </c>
      <c r="F11" s="929" t="str">
        <f ca="1">IFERROR(INDEX($Y$2:$Y$81,MATCH(E11,$Z$2:$Z$81,0)),"")</f>
        <v>JFC竜王</v>
      </c>
      <c r="G11" s="930"/>
      <c r="H11" s="323">
        <f>E11+1</f>
        <v>39</v>
      </c>
      <c r="I11" s="929" t="str">
        <f ca="1">IFERROR(INDEX($Y$2:$Y$81,MATCH(H11,$Z$2:$Z$81,0)),"")</f>
        <v>石和SSS</v>
      </c>
      <c r="J11" s="930"/>
      <c r="K11" s="322">
        <f>H11+1</f>
        <v>40</v>
      </c>
      <c r="L11" s="929" t="str">
        <f ca="1">IFERROR(INDEX($Y$2:$Y$81,MATCH(K11,$Z$2:$Z$81,0)),"")</f>
        <v>塩山SSS</v>
      </c>
      <c r="M11" s="930"/>
      <c r="N11" s="323">
        <f>K11+1</f>
        <v>41</v>
      </c>
      <c r="O11" s="929" t="str">
        <f ca="1">IFERROR(INDEX($Y$2:$Y$81,MATCH(N11,$Z$2:$Z$81,0)),"")</f>
        <v>玉穂FC</v>
      </c>
      <c r="P11" s="930"/>
      <c r="Q11" s="323">
        <f>N11+1</f>
        <v>42</v>
      </c>
      <c r="R11" s="929" t="str">
        <f ca="1">IFERROR(INDEX($Y$2:$Y$81,MATCH(Q11,$Z$2:$Z$81,0)),"")</f>
        <v>若草バイキング</v>
      </c>
      <c r="S11" s="930"/>
      <c r="W11" s="942"/>
      <c r="X11" s="927"/>
      <c r="Y11" s="857" t="s">
        <v>558</v>
      </c>
      <c r="Z11" s="714">
        <f t="shared" ca="1" si="3"/>
        <v>11</v>
      </c>
      <c r="AA11" s="879">
        <v>11</v>
      </c>
      <c r="AB11" s="715">
        <f t="shared" si="1"/>
        <v>91</v>
      </c>
      <c r="AC11" s="716">
        <f t="shared" ref="AC11:AC13" si="4">RANK($AB11,$AB$10:$AB$13)</f>
        <v>2</v>
      </c>
      <c r="AD11" s="898"/>
      <c r="AE11" s="898"/>
    </row>
    <row r="12" spans="2:31" ht="18" customHeight="1" x14ac:dyDescent="0.25">
      <c r="B12" s="322"/>
      <c r="C12" s="929"/>
      <c r="D12" s="930"/>
      <c r="E12" s="324">
        <v>49</v>
      </c>
      <c r="F12" s="929" t="str">
        <f ca="1">IFERROR(INDEX($Y$2:$Y$81,MATCH(E12,$Z$2:$Z$81,0)),"")</f>
        <v>JFC青桐</v>
      </c>
      <c r="G12" s="930"/>
      <c r="H12" s="324">
        <v>50</v>
      </c>
      <c r="I12" s="929" t="str">
        <f ca="1">IFERROR(INDEX($Y$2:$Y$81,MATCH(H12,$Z$2:$Z$81,0)),"")</f>
        <v>VCひがし</v>
      </c>
      <c r="J12" s="930"/>
      <c r="K12" s="324">
        <v>51</v>
      </c>
      <c r="L12" s="929" t="str">
        <f ca="1">IFERROR(INDEX($Y$2:$Y$81,MATCH(K12,$Z$2:$Z$81,0)),"")</f>
        <v>プログレス甲府昭和</v>
      </c>
      <c r="M12" s="930"/>
      <c r="N12" s="324">
        <v>52</v>
      </c>
      <c r="O12" s="929" t="str">
        <f ca="1">IFERROR(INDEX($Y$2:$Y$81,MATCH(N12,$Z$2:$Z$81,0)),"")</f>
        <v>甲府東SSS</v>
      </c>
      <c r="P12" s="930"/>
      <c r="Q12" s="324">
        <v>53</v>
      </c>
      <c r="R12" s="929" t="str">
        <f ca="1">IFERROR(INDEX($Y$2:$Y$81,MATCH(Q12,$Z$2:$Z$81,0)),"")</f>
        <v>エルフシュリット一宮</v>
      </c>
      <c r="S12" s="930"/>
      <c r="W12" s="942"/>
      <c r="X12" s="927"/>
      <c r="Y12" s="865" t="s">
        <v>559</v>
      </c>
      <c r="Z12" s="714">
        <f t="shared" ca="1" si="3"/>
        <v>8</v>
      </c>
      <c r="AA12" s="879">
        <v>8</v>
      </c>
      <c r="AB12" s="715">
        <f t="shared" si="1"/>
        <v>90</v>
      </c>
      <c r="AC12" s="716">
        <f t="shared" si="4"/>
        <v>3</v>
      </c>
      <c r="AD12" s="898"/>
      <c r="AE12" s="898"/>
    </row>
    <row r="13" spans="2:31" ht="18" customHeight="1" x14ac:dyDescent="0.25">
      <c r="B13" s="328"/>
      <c r="C13" s="328"/>
      <c r="D13" s="328"/>
      <c r="W13" s="942"/>
      <c r="X13" s="927"/>
      <c r="Y13" s="867" t="s">
        <v>560</v>
      </c>
      <c r="Z13" s="714">
        <f t="shared" ca="1" si="3"/>
        <v>5</v>
      </c>
      <c r="AA13" s="879">
        <v>5</v>
      </c>
      <c r="AB13" s="715">
        <f t="shared" si="1"/>
        <v>89</v>
      </c>
      <c r="AC13" s="716">
        <f t="shared" si="4"/>
        <v>4</v>
      </c>
      <c r="AD13" s="898"/>
      <c r="AE13" s="898"/>
    </row>
    <row r="14" spans="2:31" ht="18" customHeight="1" x14ac:dyDescent="0.25">
      <c r="B14" s="338"/>
      <c r="C14" s="337"/>
      <c r="D14" s="337"/>
      <c r="E14" s="337"/>
      <c r="F14" s="337"/>
      <c r="G14" s="337"/>
      <c r="W14" s="942"/>
      <c r="X14" s="927"/>
      <c r="Y14" s="868"/>
      <c r="Z14" s="714"/>
      <c r="AA14" s="879"/>
      <c r="AB14" s="715"/>
      <c r="AC14" s="716"/>
      <c r="AD14" s="898"/>
      <c r="AE14" s="898"/>
    </row>
    <row r="15" spans="2:31" ht="18" customHeight="1" x14ac:dyDescent="0.25">
      <c r="B15" s="931" t="s">
        <v>296</v>
      </c>
      <c r="C15" s="932"/>
      <c r="D15" s="933"/>
      <c r="E15" s="931" t="s">
        <v>303</v>
      </c>
      <c r="F15" s="932"/>
      <c r="G15" s="933"/>
      <c r="H15" s="931" t="s">
        <v>302</v>
      </c>
      <c r="I15" s="932"/>
      <c r="J15" s="933"/>
      <c r="K15" s="931" t="s">
        <v>295</v>
      </c>
      <c r="L15" s="932"/>
      <c r="M15" s="933"/>
      <c r="N15" s="931" t="s">
        <v>304</v>
      </c>
      <c r="O15" s="932"/>
      <c r="P15" s="933"/>
      <c r="Q15" s="931" t="s">
        <v>297</v>
      </c>
      <c r="R15" s="932"/>
      <c r="S15" s="933"/>
      <c r="W15" s="942"/>
      <c r="X15" s="927"/>
      <c r="Y15" s="868"/>
      <c r="Z15" s="714"/>
      <c r="AA15" s="879"/>
      <c r="AB15" s="716"/>
      <c r="AC15" s="716"/>
      <c r="AD15" s="892"/>
      <c r="AE15" s="898"/>
    </row>
    <row r="16" spans="2:31" ht="18" customHeight="1" x14ac:dyDescent="0.25">
      <c r="B16" s="934" t="str">
        <f ca="1">IFERROR(INDEX($AD$2:$AD$81,MATCH(B21,$Z$2:$Z$81,0)),"")</f>
        <v>朝日小</v>
      </c>
      <c r="C16" s="935"/>
      <c r="D16" s="936"/>
      <c r="E16" s="934" t="str">
        <f ca="1">IFERROR(INDEX($AD$2:$AD$81,MATCH(E21,$Z$2:$Z$81,0)),"")</f>
        <v>竜王北小</v>
      </c>
      <c r="F16" s="935"/>
      <c r="G16" s="936"/>
      <c r="H16" s="934" t="str">
        <f ca="1">IFERROR(INDEX($AD$2:$AD$81,MATCH(H21,$Z$2:$Z$81,0)),"")</f>
        <v>西条小</v>
      </c>
      <c r="I16" s="935"/>
      <c r="J16" s="936"/>
      <c r="K16" s="934" t="s">
        <v>631</v>
      </c>
      <c r="L16" s="935"/>
      <c r="M16" s="936"/>
      <c r="N16" s="934" t="str">
        <f ca="1">IFERROR(INDEX($AD$2:$AD$81,MATCH(N21,$Z$2:$Z$81,0)),"")</f>
        <v>白根百田小</v>
      </c>
      <c r="O16" s="935"/>
      <c r="P16" s="936"/>
      <c r="Q16" s="934" t="s">
        <v>630</v>
      </c>
      <c r="R16" s="935"/>
      <c r="S16" s="936"/>
      <c r="W16" s="942"/>
      <c r="X16" s="927"/>
      <c r="Y16" s="868"/>
      <c r="Z16" s="714"/>
      <c r="AA16" s="879"/>
      <c r="AB16" s="716"/>
      <c r="AC16" s="716"/>
      <c r="AD16" s="892"/>
      <c r="AE16" s="898"/>
    </row>
    <row r="17" spans="2:36" ht="18" customHeight="1" x14ac:dyDescent="0.25">
      <c r="B17" s="934" t="s">
        <v>681</v>
      </c>
      <c r="C17" s="935"/>
      <c r="D17" s="936"/>
      <c r="E17" s="937" t="s">
        <v>484</v>
      </c>
      <c r="F17" s="938"/>
      <c r="G17" s="939"/>
      <c r="H17" s="934" t="str">
        <f ca="1">IFERROR(IF(I20=$Y$27,$AE$27,IF(I20=$Y$28,$AE$28,INDEX($AE$2:$AE$81,MATCH(H21,$Z$2:$Z$81,0)))),"")</f>
        <v>長坂総合</v>
      </c>
      <c r="I17" s="935"/>
      <c r="J17" s="936"/>
      <c r="K17" s="934" t="s">
        <v>682</v>
      </c>
      <c r="L17" s="935"/>
      <c r="M17" s="936"/>
      <c r="N17" s="934" t="str">
        <f ca="1">IFERROR(IF(O20=$Y$27,$AE$27,IF(O20=$Y$28,$AE$28,INDEX($AE$2:$AE$81,MATCH(N21,$Z$2:$Z$81,0)))),"")</f>
        <v>日世南アルプススタジアム</v>
      </c>
      <c r="O17" s="935"/>
      <c r="P17" s="936"/>
      <c r="Q17" s="934" t="s">
        <v>241</v>
      </c>
      <c r="R17" s="935"/>
      <c r="S17" s="936"/>
      <c r="W17" s="943"/>
      <c r="X17" s="928"/>
      <c r="Y17" s="869"/>
      <c r="Z17" s="717"/>
      <c r="AA17" s="880"/>
      <c r="AB17" s="719"/>
      <c r="AC17" s="719"/>
      <c r="AD17" s="893"/>
      <c r="AE17" s="899"/>
    </row>
    <row r="18" spans="2:36" ht="18" customHeight="1" x14ac:dyDescent="0.25">
      <c r="B18" s="321">
        <v>7</v>
      </c>
      <c r="C18" s="929" t="str">
        <f ca="1">IFERROR(INDEX($Y$2:$Y$81,MATCH(B18,$Z$2:$Z$81,0)),"")</f>
        <v>FantasistaFC③</v>
      </c>
      <c r="D18" s="930"/>
      <c r="E18" s="901">
        <f>B18+1</f>
        <v>8</v>
      </c>
      <c r="F18" s="929" t="str">
        <f ca="1">IFERROR(INDEX($Y$2:$Y$81,MATCH(E18,$Z$2:$Z$81,0)),"")</f>
        <v>FCラーゴ河口湖 U12⓫</v>
      </c>
      <c r="G18" s="930"/>
      <c r="H18" s="321">
        <f>E18+1</f>
        <v>9</v>
      </c>
      <c r="I18" s="929" t="str">
        <f ca="1">IFERROR(INDEX($Y$2:$Y$81,MATCH(H18,$Z$2:$Z$81,0)),"")</f>
        <v>大里SSS⑥</v>
      </c>
      <c r="J18" s="930"/>
      <c r="K18" s="321">
        <f>H18+1</f>
        <v>10</v>
      </c>
      <c r="L18" s="929" t="str">
        <f ca="1">IFERROR(INDEX($Y$2:$Y$81,MATCH(K18,$Z$2:$Z$81,0)),"")</f>
        <v>山城SSS⑦</v>
      </c>
      <c r="M18" s="930"/>
      <c r="N18" s="901">
        <f>K18+1</f>
        <v>11</v>
      </c>
      <c r="O18" s="929" t="str">
        <f ca="1">IFERROR(INDEX($Y$2:$Y$81,MATCH(N18,$Z$2:$Z$81,0)),"")</f>
        <v>中道セレソン❿</v>
      </c>
      <c r="P18" s="930"/>
      <c r="Q18" s="321">
        <f>N18+1</f>
        <v>12</v>
      </c>
      <c r="R18" s="929" t="str">
        <f ca="1">IFERROR(INDEX($Y$2:$Y$81,MATCH(Q18,$Z$2:$Z$81,0)),"")</f>
        <v>FCアルピーノ②</v>
      </c>
      <c r="S18" s="930"/>
      <c r="W18" s="944" t="s">
        <v>168</v>
      </c>
      <c r="X18" s="950">
        <v>1</v>
      </c>
      <c r="Y18" s="859" t="s">
        <v>419</v>
      </c>
      <c r="Z18" s="722">
        <f ca="1">OFFSET($AA$18,AC18-1,0)*$X$18</f>
        <v>47</v>
      </c>
      <c r="AA18" s="881">
        <v>37</v>
      </c>
      <c r="AB18" s="713">
        <v>8.0873370170593262E-3</v>
      </c>
      <c r="AC18" s="721">
        <f>RANK(AB18,$AB$18:$AB$26)</f>
        <v>9</v>
      </c>
      <c r="AD18" s="894" t="s">
        <v>633</v>
      </c>
      <c r="AE18" s="897" t="s">
        <v>638</v>
      </c>
    </row>
    <row r="19" spans="2:36" ht="18" customHeight="1" x14ac:dyDescent="0.25">
      <c r="B19" s="322">
        <v>19</v>
      </c>
      <c r="C19" s="929" t="str">
        <f ca="1">IFERROR(INDEX($Y$2:$Y$81,MATCH(B19,$Z$2:$Z$81,0)),"")</f>
        <v>身延ユナイテッド</v>
      </c>
      <c r="D19" s="930"/>
      <c r="E19" s="324">
        <f>B19+1</f>
        <v>20</v>
      </c>
      <c r="F19" s="929" t="str">
        <f ca="1">IFERROR(INDEX($Y$2:$Y$81,MATCH(E19,$Z$2:$Z$81,0)),"")</f>
        <v>御坂SSS</v>
      </c>
      <c r="G19" s="930"/>
      <c r="H19" s="324">
        <f>E19+1</f>
        <v>21</v>
      </c>
      <c r="I19" s="929" t="str">
        <f ca="1">IFERROR(INDEX($Y$2:$Y$81,MATCH(H19,$Z$2:$Z$81,0)),"")</f>
        <v>スペリオール上吉田</v>
      </c>
      <c r="J19" s="930"/>
      <c r="K19" s="324">
        <f>H19+1</f>
        <v>22</v>
      </c>
      <c r="L19" s="929" t="str">
        <f ca="1">IFERROR(INDEX($Y$2:$Y$81,MATCH(K19,$Z$2:$Z$81,0)),"")</f>
        <v>田富SSS</v>
      </c>
      <c r="M19" s="930"/>
      <c r="N19" s="324">
        <f>K19+1</f>
        <v>23</v>
      </c>
      <c r="O19" s="929" t="str">
        <f ca="1">IFERROR(INDEX($Y$2:$Y$81,MATCH(N19,$Z$2:$Z$81,0)),"")</f>
        <v>グリュック</v>
      </c>
      <c r="P19" s="930"/>
      <c r="Q19" s="324">
        <f>N19+1</f>
        <v>24</v>
      </c>
      <c r="R19" s="929" t="str">
        <f ca="1">IFERROR(INDEX($Y$2:$Y$81,MATCH(Q19,$Z$2:$Z$81,0)),"")</f>
        <v>伊勢SSS</v>
      </c>
      <c r="S19" s="930"/>
      <c r="V19" s="710"/>
      <c r="W19" s="945"/>
      <c r="X19" s="951"/>
      <c r="Y19" s="860" t="s">
        <v>658</v>
      </c>
      <c r="Z19" s="723">
        <f ca="1">OFFSET($AA$18,AC19-1,0)*$X$18</f>
        <v>42</v>
      </c>
      <c r="AA19" s="882">
        <v>38</v>
      </c>
      <c r="AB19" s="716">
        <v>0.48908579349517822</v>
      </c>
      <c r="AC19" s="883">
        <f t="shared" ref="AC19:AC26" si="5">RANK(AB19,$AB$18:$AB$26)</f>
        <v>5</v>
      </c>
      <c r="AD19" s="895" t="s">
        <v>639</v>
      </c>
      <c r="AE19" s="895"/>
    </row>
    <row r="20" spans="2:36" ht="18" customHeight="1" x14ac:dyDescent="0.25">
      <c r="B20" s="322">
        <v>31</v>
      </c>
      <c r="C20" s="929" t="str">
        <f ca="1">IFERROR(INDEX($Y$2:$Y$81,MATCH(B20,$Z$2:$Z$81,0)),"")</f>
        <v>ヴァリエ都留</v>
      </c>
      <c r="D20" s="930"/>
      <c r="E20" s="324">
        <f>B20+1</f>
        <v>32</v>
      </c>
      <c r="F20" s="929" t="str">
        <f ca="1">IFERROR(INDEX($Y$2:$Y$81,MATCH(E20,$Z$2:$Z$81,0)),"")</f>
        <v>玉諸SSS</v>
      </c>
      <c r="G20" s="930"/>
      <c r="H20" s="324">
        <f>E20+1</f>
        <v>33</v>
      </c>
      <c r="I20" s="929" t="str">
        <f ca="1">IFERROR(INDEX($Y$2:$Y$81,MATCH(H20,$Z$2:$Z$81,0)),"")</f>
        <v>北杜UFC</v>
      </c>
      <c r="J20" s="930"/>
      <c r="K20" s="324">
        <f>H20+1</f>
        <v>34</v>
      </c>
      <c r="L20" s="929" t="str">
        <f ca="1">IFERROR(INDEX($Y$2:$Y$81,MATCH(K20,$Z$2:$Z$81,0)),"")</f>
        <v>羽黒SSS</v>
      </c>
      <c r="M20" s="930"/>
      <c r="N20" s="324">
        <f>K20+1</f>
        <v>35</v>
      </c>
      <c r="O20" s="929" t="str">
        <f ca="1">IFERROR(INDEX($Y$2:$Y$81,MATCH(N20,$Z$2:$Z$81,0)),"")</f>
        <v>甲府西Jr</v>
      </c>
      <c r="P20" s="930"/>
      <c r="Q20" s="324">
        <f>N20+1</f>
        <v>36</v>
      </c>
      <c r="R20" s="929" t="str">
        <f ca="1">IFERROR(INDEX($Y$2:$Y$81,MATCH(Q20,$Z$2:$Z$81,0)),"")</f>
        <v>エス・ヴィエント</v>
      </c>
      <c r="S20" s="930"/>
      <c r="U20" s="332"/>
      <c r="W20" s="945"/>
      <c r="X20" s="951"/>
      <c r="Y20" s="860" t="s">
        <v>618</v>
      </c>
      <c r="Z20" s="723">
        <f ca="1">OFFSET($AA$18,AC20-1,0)*$X$18</f>
        <v>45</v>
      </c>
      <c r="AA20" s="882">
        <v>39</v>
      </c>
      <c r="AB20" s="716">
        <v>0.12268954515457153</v>
      </c>
      <c r="AC20" s="883">
        <f t="shared" si="5"/>
        <v>8</v>
      </c>
      <c r="AD20" s="895" t="s">
        <v>634</v>
      </c>
      <c r="AE20" s="895"/>
    </row>
    <row r="21" spans="2:36" ht="18" customHeight="1" x14ac:dyDescent="0.25">
      <c r="B21" s="323">
        <v>43</v>
      </c>
      <c r="C21" s="929" t="str">
        <f ca="1">IFERROR(INDEX($Y$2:$Y$81,MATCH(B21,$Z$2:$Z$81,0)),"")</f>
        <v>甲府相川JFC</v>
      </c>
      <c r="D21" s="930"/>
      <c r="E21" s="323">
        <f>B21+1</f>
        <v>44</v>
      </c>
      <c r="F21" s="929" t="str">
        <f ca="1">IFERROR(INDEX($Y$2:$Y$81,MATCH(E21,$Z$2:$Z$81,0)),"")</f>
        <v>竜北SSS</v>
      </c>
      <c r="G21" s="930"/>
      <c r="H21" s="323">
        <f>E21+1</f>
        <v>45</v>
      </c>
      <c r="I21" s="929" t="str">
        <f ca="1">IFERROR(INDEX($Y$2:$Y$81,MATCH(H21,$Z$2:$Z$81,0)),"")</f>
        <v>昭和町SSS</v>
      </c>
      <c r="J21" s="930"/>
      <c r="K21" s="322">
        <f>H21+1</f>
        <v>46</v>
      </c>
      <c r="L21" s="929" t="str">
        <f ca="1">IFERROR(INDEX($Y$2:$Y$81,MATCH(K21,$Z$2:$Z$81,0)),"")</f>
        <v>山梨SSS</v>
      </c>
      <c r="M21" s="930"/>
      <c r="N21" s="323">
        <f>K21+1</f>
        <v>47</v>
      </c>
      <c r="O21" s="929" t="str">
        <f ca="1">IFERROR(INDEX($Y$2:$Y$81,MATCH(N21,$Z$2:$Z$81,0)),"")</f>
        <v>JFC白根</v>
      </c>
      <c r="P21" s="930"/>
      <c r="Q21" s="322">
        <f>N21+1</f>
        <v>48</v>
      </c>
      <c r="R21" s="929" t="str">
        <f ca="1">IFERROR(INDEX($Y$2:$Y$81,MATCH(Q21,$Z$2:$Z$81,0)),"")</f>
        <v>FCトラベッソ</v>
      </c>
      <c r="S21" s="930"/>
      <c r="W21" s="945"/>
      <c r="X21" s="951"/>
      <c r="Y21" s="860" t="s">
        <v>659</v>
      </c>
      <c r="Z21" s="723">
        <f t="shared" ref="Z21:Z26" ca="1" si="6">OFFSET($AA$18,AC21-1,0)*$X$18</f>
        <v>44</v>
      </c>
      <c r="AA21" s="882">
        <v>41</v>
      </c>
      <c r="AB21" s="716">
        <v>0.4295809268951416</v>
      </c>
      <c r="AC21" s="883">
        <f t="shared" si="5"/>
        <v>7</v>
      </c>
      <c r="AD21" s="895" t="s">
        <v>660</v>
      </c>
      <c r="AE21" s="895"/>
    </row>
    <row r="22" spans="2:36" ht="18" customHeight="1" x14ac:dyDescent="0.25">
      <c r="B22" s="322">
        <v>54</v>
      </c>
      <c r="C22" s="929" t="str">
        <f ca="1">IFERROR(INDEX($Y$2:$Y$81,MATCH(B22,$Z$2:$Z$81,0)),"")</f>
        <v>アバンソFC</v>
      </c>
      <c r="D22" s="930"/>
      <c r="E22" s="324">
        <v>55</v>
      </c>
      <c r="F22" s="929" t="str">
        <f ca="1">IFERROR(INDEX($Y$2:$Y$81,MATCH(E22,$Z$2:$Z$81,0)),"")</f>
        <v>韮崎SC</v>
      </c>
      <c r="G22" s="930"/>
      <c r="H22" s="324">
        <v>56</v>
      </c>
      <c r="I22" s="929" t="str">
        <f ca="1">IFERROR(INDEX($Y$2:$Y$81,MATCH(H22,$Z$2:$Z$81,0)),"")</f>
        <v>エイブルSC</v>
      </c>
      <c r="J22" s="930"/>
      <c r="K22" s="324">
        <v>57</v>
      </c>
      <c r="L22" s="929" t="str">
        <f ca="1">IFERROR(INDEX($Y$2:$Y$81,MATCH(K22,$Z$2:$Z$81,0)),"")</f>
        <v>双葉SSS</v>
      </c>
      <c r="M22" s="930"/>
      <c r="N22" s="324">
        <v>58</v>
      </c>
      <c r="O22" s="929" t="str">
        <f ca="1">IFERROR(INDEX($Y$2:$Y$81,MATCH(N22,$Z$2:$Z$81,0)),"")</f>
        <v>アロンドラ</v>
      </c>
      <c r="P22" s="930"/>
      <c r="Q22" s="324">
        <v>59</v>
      </c>
      <c r="R22" s="929" t="str">
        <f ca="1">IFERROR(INDEX($Y$2:$Y$81,MATCH(Q22,$Z$2:$Z$81,0)),"")</f>
        <v>アミーゴスFC</v>
      </c>
      <c r="S22" s="930"/>
      <c r="W22" s="945"/>
      <c r="X22" s="951"/>
      <c r="Y22" s="860" t="s">
        <v>329</v>
      </c>
      <c r="Z22" s="723">
        <f t="shared" ca="1" si="6"/>
        <v>41</v>
      </c>
      <c r="AA22" s="882">
        <v>42</v>
      </c>
      <c r="AB22" s="716">
        <v>0.5732988715171814</v>
      </c>
      <c r="AC22" s="883">
        <f t="shared" si="5"/>
        <v>4</v>
      </c>
      <c r="AD22" s="895" t="s">
        <v>635</v>
      </c>
      <c r="AE22" s="900"/>
    </row>
    <row r="23" spans="2:36" ht="18" customHeight="1" x14ac:dyDescent="0.25">
      <c r="B23" s="328"/>
      <c r="C23" s="328"/>
      <c r="D23" s="328"/>
      <c r="E23" s="328"/>
      <c r="F23" s="328"/>
      <c r="G23" s="328"/>
      <c r="H23" s="333"/>
      <c r="I23" s="333"/>
      <c r="J23" s="333"/>
      <c r="Q23" s="333"/>
      <c r="R23" s="333"/>
      <c r="S23" s="333"/>
      <c r="W23" s="945"/>
      <c r="X23" s="951"/>
      <c r="Y23" s="860" t="s">
        <v>424</v>
      </c>
      <c r="Z23" s="723">
        <f t="shared" ca="1" si="6"/>
        <v>38</v>
      </c>
      <c r="AA23" s="882">
        <v>43</v>
      </c>
      <c r="AB23" s="716">
        <v>0.88646876811981201</v>
      </c>
      <c r="AC23" s="883">
        <f t="shared" si="5"/>
        <v>2</v>
      </c>
      <c r="AD23" s="892" t="s">
        <v>636</v>
      </c>
      <c r="AE23" s="898"/>
    </row>
    <row r="24" spans="2:36" ht="18" customHeight="1" x14ac:dyDescent="0.25">
      <c r="B24" s="328"/>
      <c r="C24" s="328"/>
      <c r="D24" s="328"/>
      <c r="E24" s="328"/>
      <c r="F24" s="328"/>
      <c r="G24" s="328"/>
      <c r="H24" s="333"/>
      <c r="I24" s="333"/>
      <c r="J24" s="333"/>
      <c r="Q24" s="333"/>
      <c r="R24" s="333"/>
      <c r="S24" s="333"/>
      <c r="W24" s="945"/>
      <c r="X24" s="951"/>
      <c r="Y24" s="860" t="s">
        <v>509</v>
      </c>
      <c r="Z24" s="723">
        <f t="shared" ca="1" si="6"/>
        <v>37</v>
      </c>
      <c r="AA24" s="882">
        <v>44</v>
      </c>
      <c r="AB24" s="716">
        <v>0.90148788690567017</v>
      </c>
      <c r="AC24" s="883">
        <f t="shared" si="5"/>
        <v>1</v>
      </c>
      <c r="AD24" s="898" t="s">
        <v>395</v>
      </c>
      <c r="AE24" s="898"/>
    </row>
    <row r="25" spans="2:36" ht="18" customHeight="1" x14ac:dyDescent="0.25">
      <c r="B25" s="328"/>
      <c r="C25" s="328"/>
      <c r="D25" s="328"/>
      <c r="E25" s="328"/>
      <c r="F25" s="328"/>
      <c r="G25" s="328"/>
      <c r="H25" s="333"/>
      <c r="I25" s="333"/>
      <c r="J25" s="333"/>
      <c r="Q25" s="333"/>
      <c r="W25" s="945"/>
      <c r="X25" s="951"/>
      <c r="Y25" s="860" t="s">
        <v>640</v>
      </c>
      <c r="Z25" s="723">
        <f t="shared" ca="1" si="6"/>
        <v>43</v>
      </c>
      <c r="AA25" s="882">
        <v>45</v>
      </c>
      <c r="AB25" s="716">
        <v>0.4303441047668457</v>
      </c>
      <c r="AC25" s="883">
        <f t="shared" si="5"/>
        <v>6</v>
      </c>
      <c r="AD25" s="898" t="s">
        <v>637</v>
      </c>
      <c r="AE25" s="898"/>
      <c r="AF25" s="333">
        <f ca="1">Z18-12</f>
        <v>35</v>
      </c>
      <c r="AG25" s="333">
        <f ca="1">Z26-12</f>
        <v>27</v>
      </c>
      <c r="AH25" s="327"/>
      <c r="AI25" s="327"/>
      <c r="AJ25" s="708"/>
    </row>
    <row r="26" spans="2:36" ht="18" customHeight="1" x14ac:dyDescent="0.25">
      <c r="B26" s="328"/>
      <c r="C26" s="328"/>
      <c r="D26" s="328"/>
      <c r="E26" s="328"/>
      <c r="F26" s="328"/>
      <c r="G26" s="328"/>
      <c r="H26" s="333"/>
      <c r="I26" s="333"/>
      <c r="J26" s="333"/>
      <c r="Q26" s="333"/>
      <c r="W26" s="945"/>
      <c r="X26" s="951"/>
      <c r="Y26" s="860" t="s">
        <v>324</v>
      </c>
      <c r="Z26" s="723">
        <f t="shared" ca="1" si="6"/>
        <v>39</v>
      </c>
      <c r="AA26" s="882">
        <v>47</v>
      </c>
      <c r="AB26" s="716">
        <v>0.80953472852706909</v>
      </c>
      <c r="AC26" s="883">
        <f t="shared" si="5"/>
        <v>3</v>
      </c>
      <c r="AD26" s="898" t="s">
        <v>680</v>
      </c>
      <c r="AE26" s="898" t="s">
        <v>680</v>
      </c>
      <c r="AF26" s="333"/>
      <c r="AG26" s="333"/>
      <c r="AH26" s="327"/>
      <c r="AI26" s="327"/>
      <c r="AJ26" s="708"/>
    </row>
    <row r="27" spans="2:36" ht="18" customHeight="1" x14ac:dyDescent="0.25">
      <c r="B27" s="328"/>
      <c r="C27" s="328"/>
      <c r="D27" s="328"/>
      <c r="E27" s="328"/>
      <c r="F27" s="328"/>
      <c r="G27" s="328"/>
      <c r="H27" s="333"/>
      <c r="I27" s="333"/>
      <c r="J27" s="333"/>
      <c r="Q27" s="333"/>
      <c r="W27" s="945"/>
      <c r="X27" s="951"/>
      <c r="Y27" s="860" t="s">
        <v>422</v>
      </c>
      <c r="Z27" s="723">
        <f ca="1">OFFSET($AA$27,AC27-1,0)*$X$18</f>
        <v>30</v>
      </c>
      <c r="AA27" s="879">
        <f t="shared" ref="AA27:AA35" ca="1" si="7">OFFSET(AJ27,AF27,0)</f>
        <v>25</v>
      </c>
      <c r="AB27" s="716">
        <v>0.71218502521514893</v>
      </c>
      <c r="AC27" s="883">
        <f>RANK(AB27,$AB$27:$AB$33)</f>
        <v>4</v>
      </c>
      <c r="AD27" s="898"/>
      <c r="AE27" s="898" t="s">
        <v>238</v>
      </c>
      <c r="AF27" s="333">
        <f t="shared" ref="AF27:AF29" ca="1" si="8">IF(AF26=2,2,IF(OR(SUM(AG27:AG28)=2,(AF26+AG28)=2),2,AF26+AG27))</f>
        <v>0</v>
      </c>
      <c r="AG27" s="333">
        <f ca="1">IF(OR(AJ27=$AF$25,AJ27=$AG$25),1,0)</f>
        <v>0</v>
      </c>
      <c r="AH27" s="327"/>
      <c r="AI27" s="327"/>
      <c r="AJ27" s="725">
        <v>25</v>
      </c>
    </row>
    <row r="28" spans="2:36" ht="18" customHeight="1" x14ac:dyDescent="0.25">
      <c r="B28" s="328"/>
      <c r="C28" s="328"/>
      <c r="D28" s="328"/>
      <c r="E28" s="328"/>
      <c r="F28" s="328"/>
      <c r="G28" s="328"/>
      <c r="H28" s="333"/>
      <c r="I28" s="333"/>
      <c r="J28" s="333"/>
      <c r="Q28" s="333"/>
      <c r="W28" s="945"/>
      <c r="X28" s="951"/>
      <c r="Y28" s="860" t="s">
        <v>328</v>
      </c>
      <c r="Z28" s="723">
        <f ca="1">OFFSET($AA$27,AC28-1,0)*$X$18</f>
        <v>33</v>
      </c>
      <c r="AA28" s="879">
        <f t="shared" ca="1" si="7"/>
        <v>26</v>
      </c>
      <c r="AB28" s="716">
        <v>7.1067631244659424E-2</v>
      </c>
      <c r="AC28" s="883">
        <f t="shared" ref="AC28:AC33" si="9">RANK(AB28,$AB$27:$AB$33)</f>
        <v>7</v>
      </c>
      <c r="AD28" s="898"/>
      <c r="AE28" s="898" t="s">
        <v>257</v>
      </c>
      <c r="AF28" s="333">
        <f t="shared" ca="1" si="8"/>
        <v>0</v>
      </c>
      <c r="AG28" s="333">
        <f t="shared" ref="AG28:AG35" ca="1" si="10">IF(OR(AJ28=$AF$25,AJ28=$AG$25),1,0)</f>
        <v>0</v>
      </c>
      <c r="AH28" s="327"/>
      <c r="AI28" s="327"/>
      <c r="AJ28" s="725">
        <v>26</v>
      </c>
    </row>
    <row r="29" spans="2:36" ht="18" customHeight="1" x14ac:dyDescent="0.25">
      <c r="B29" s="328"/>
      <c r="C29" s="328"/>
      <c r="D29" s="328"/>
      <c r="E29" s="328"/>
      <c r="F29" s="328"/>
      <c r="G29" s="328"/>
      <c r="H29" s="333"/>
      <c r="I29" s="333"/>
      <c r="J29" s="333"/>
      <c r="Q29" s="333"/>
      <c r="W29" s="945"/>
      <c r="X29" s="951"/>
      <c r="Y29" s="860"/>
      <c r="Z29" s="723"/>
      <c r="AA29" s="879">
        <f t="shared" ca="1" si="7"/>
        <v>29</v>
      </c>
      <c r="AB29" s="716">
        <v>0.23141932487487793</v>
      </c>
      <c r="AC29" s="883">
        <f t="shared" si="9"/>
        <v>6</v>
      </c>
      <c r="AD29" s="898"/>
      <c r="AE29" s="898"/>
      <c r="AF29" s="333">
        <f t="shared" ca="1" si="8"/>
        <v>1</v>
      </c>
      <c r="AG29" s="333">
        <f t="shared" ca="1" si="10"/>
        <v>1</v>
      </c>
      <c r="AH29" s="334"/>
      <c r="AI29" s="327"/>
      <c r="AJ29" s="725">
        <v>27</v>
      </c>
    </row>
    <row r="30" spans="2:36" ht="18" customHeight="1" x14ac:dyDescent="0.25">
      <c r="B30" s="328"/>
      <c r="C30" s="328"/>
      <c r="D30" s="328"/>
      <c r="E30" s="328"/>
      <c r="F30" s="328"/>
      <c r="G30" s="328"/>
      <c r="H30" s="333"/>
      <c r="I30" s="333"/>
      <c r="J30" s="333"/>
      <c r="Q30" s="333"/>
      <c r="W30" s="945"/>
      <c r="X30" s="951"/>
      <c r="Y30" s="860"/>
      <c r="Z30" s="723"/>
      <c r="AA30" s="879">
        <f t="shared" ca="1" si="7"/>
        <v>30</v>
      </c>
      <c r="AB30" s="716">
        <v>0.72686570882797241</v>
      </c>
      <c r="AC30" s="883">
        <f t="shared" si="9"/>
        <v>3</v>
      </c>
      <c r="AD30" s="898"/>
      <c r="AE30" s="898"/>
      <c r="AF30" s="333">
        <f t="shared" ref="AF30:AF35" ca="1" si="11">IF(AF29=2,2,IF(OR(SUM(AG30:AG31)=2,(AF29+AG31)=2),2,AF29+AG30))</f>
        <v>1</v>
      </c>
      <c r="AG30" s="333">
        <f t="shared" ca="1" si="10"/>
        <v>0</v>
      </c>
      <c r="AH30" s="336"/>
      <c r="AI30" s="327"/>
      <c r="AJ30" s="725">
        <v>29</v>
      </c>
    </row>
    <row r="31" spans="2:36" ht="18" customHeight="1" x14ac:dyDescent="0.25">
      <c r="B31" s="328"/>
      <c r="C31" s="328"/>
      <c r="D31" s="328"/>
      <c r="E31" s="328"/>
      <c r="F31" s="328"/>
      <c r="G31" s="328"/>
      <c r="H31" s="333"/>
      <c r="I31" s="333"/>
      <c r="J31" s="333"/>
      <c r="Q31" s="333"/>
      <c r="W31" s="945"/>
      <c r="X31" s="951"/>
      <c r="Y31" s="860"/>
      <c r="Z31" s="723"/>
      <c r="AA31" s="879">
        <f t="shared" ca="1" si="7"/>
        <v>31</v>
      </c>
      <c r="AB31" s="716">
        <v>0.24852216243743896</v>
      </c>
      <c r="AC31" s="883">
        <f t="shared" si="9"/>
        <v>5</v>
      </c>
      <c r="AD31" s="898"/>
      <c r="AE31" s="898"/>
      <c r="AF31" s="333">
        <f t="shared" ca="1" si="11"/>
        <v>1</v>
      </c>
      <c r="AG31" s="333">
        <f t="shared" ca="1" si="10"/>
        <v>0</v>
      </c>
      <c r="AH31" s="334"/>
      <c r="AI31" s="327"/>
      <c r="AJ31" s="725">
        <v>30</v>
      </c>
    </row>
    <row r="32" spans="2:36" ht="18" customHeight="1" x14ac:dyDescent="0.25">
      <c r="B32" s="328"/>
      <c r="C32" s="328"/>
      <c r="D32" s="328"/>
      <c r="E32" s="328"/>
      <c r="F32" s="328"/>
      <c r="G32" s="328"/>
      <c r="H32" s="333"/>
      <c r="I32" s="333"/>
      <c r="J32" s="333"/>
      <c r="Q32" s="333"/>
      <c r="W32" s="945"/>
      <c r="X32" s="951"/>
      <c r="Y32" s="860"/>
      <c r="Z32" s="723"/>
      <c r="AA32" s="879">
        <f t="shared" ca="1" si="7"/>
        <v>32</v>
      </c>
      <c r="AB32" s="716">
        <v>0.84706598520278931</v>
      </c>
      <c r="AC32" s="883">
        <f t="shared" si="9"/>
        <v>2</v>
      </c>
      <c r="AD32" s="898"/>
      <c r="AE32" s="898"/>
      <c r="AF32" s="333">
        <f t="shared" ca="1" si="11"/>
        <v>1</v>
      </c>
      <c r="AG32" s="333">
        <f t="shared" ca="1" si="10"/>
        <v>0</v>
      </c>
      <c r="AH32" s="334"/>
      <c r="AI32" s="327"/>
      <c r="AJ32" s="725">
        <v>31</v>
      </c>
    </row>
    <row r="33" spans="2:36" ht="18" customHeight="1" x14ac:dyDescent="0.25">
      <c r="B33" s="328"/>
      <c r="C33" s="328"/>
      <c r="D33" s="328"/>
      <c r="E33" s="328"/>
      <c r="F33" s="328"/>
      <c r="G33" s="328"/>
      <c r="H33" s="333"/>
      <c r="I33" s="333"/>
      <c r="J33" s="333"/>
      <c r="Q33" s="333"/>
      <c r="W33" s="945"/>
      <c r="X33" s="951"/>
      <c r="Y33" s="860"/>
      <c r="Z33" s="723"/>
      <c r="AA33" s="879">
        <f t="shared" ca="1" si="7"/>
        <v>33</v>
      </c>
      <c r="AB33" s="716">
        <v>0.99839496612548828</v>
      </c>
      <c r="AC33" s="883">
        <f t="shared" si="9"/>
        <v>1</v>
      </c>
      <c r="AD33" s="898"/>
      <c r="AE33" s="898"/>
      <c r="AF33" s="333">
        <f t="shared" ca="1" si="11"/>
        <v>1</v>
      </c>
      <c r="AG33" s="333">
        <f t="shared" ca="1" si="10"/>
        <v>0</v>
      </c>
      <c r="AH33" s="334"/>
      <c r="AI33" s="327"/>
      <c r="AJ33" s="725">
        <v>32</v>
      </c>
    </row>
    <row r="34" spans="2:36" ht="18" customHeight="1" x14ac:dyDescent="0.25">
      <c r="B34" s="328"/>
      <c r="C34" s="328"/>
      <c r="D34" s="328"/>
      <c r="E34" s="328"/>
      <c r="F34" s="328"/>
      <c r="G34" s="328"/>
      <c r="H34" s="333"/>
      <c r="I34" s="333"/>
      <c r="J34" s="333"/>
      <c r="Q34" s="333"/>
      <c r="W34" s="945"/>
      <c r="X34" s="951"/>
      <c r="Y34" s="860"/>
      <c r="Z34" s="723"/>
      <c r="AA34" s="879">
        <f t="shared" ca="1" si="7"/>
        <v>0</v>
      </c>
      <c r="AB34" s="716">
        <v>0.39102667570114136</v>
      </c>
      <c r="AC34" s="883">
        <f t="shared" ref="AC34:AC35" si="12">RANK(AB34,$AB$27:$AB$35)</f>
        <v>6</v>
      </c>
      <c r="AD34" s="898"/>
      <c r="AE34" s="898"/>
      <c r="AF34" s="333">
        <f t="shared" ca="1" si="11"/>
        <v>2</v>
      </c>
      <c r="AG34" s="333">
        <f t="shared" ca="1" si="10"/>
        <v>0</v>
      </c>
      <c r="AH34" s="334"/>
      <c r="AI34" s="334"/>
      <c r="AJ34" s="725">
        <v>33</v>
      </c>
    </row>
    <row r="35" spans="2:36" ht="18" customHeight="1" x14ac:dyDescent="0.25">
      <c r="B35" s="328"/>
      <c r="C35" s="328"/>
      <c r="D35" s="328"/>
      <c r="E35" s="328"/>
      <c r="F35" s="328"/>
      <c r="G35" s="328"/>
      <c r="H35" s="333"/>
      <c r="I35" s="333"/>
      <c r="J35" s="333"/>
      <c r="Q35" s="333"/>
      <c r="W35" s="946"/>
      <c r="X35" s="952"/>
      <c r="Y35" s="861"/>
      <c r="Z35" s="872"/>
      <c r="AA35" s="880">
        <f t="shared" ca="1" si="7"/>
        <v>25</v>
      </c>
      <c r="AB35" s="719">
        <v>0.61077558994293213</v>
      </c>
      <c r="AC35" s="884">
        <f t="shared" si="12"/>
        <v>5</v>
      </c>
      <c r="AD35" s="899"/>
      <c r="AE35" s="899"/>
      <c r="AF35" s="333">
        <f t="shared" ca="1" si="11"/>
        <v>2</v>
      </c>
      <c r="AG35" s="333">
        <f t="shared" ca="1" si="10"/>
        <v>1</v>
      </c>
      <c r="AH35" s="327"/>
      <c r="AI35" s="327"/>
      <c r="AJ35" s="725">
        <v>35</v>
      </c>
    </row>
    <row r="36" spans="2:36" ht="18" hidden="1" customHeight="1" x14ac:dyDescent="0.25">
      <c r="B36" s="328"/>
      <c r="C36" s="328"/>
      <c r="D36" s="328"/>
      <c r="E36" s="328"/>
      <c r="F36" s="328"/>
      <c r="G36" s="328"/>
      <c r="H36" s="333"/>
      <c r="I36" s="333"/>
      <c r="J36" s="333"/>
      <c r="Q36" s="333"/>
      <c r="W36" s="724"/>
      <c r="X36" s="726"/>
      <c r="Y36" s="870"/>
      <c r="Z36" s="871"/>
      <c r="AA36" s="885" t="s">
        <v>336</v>
      </c>
      <c r="AB36" s="886">
        <v>0.94609671831130981</v>
      </c>
      <c r="AC36" s="887"/>
      <c r="AD36" s="896"/>
      <c r="AE36" s="896"/>
      <c r="AF36" s="333"/>
      <c r="AG36" s="333"/>
      <c r="AH36" s="327"/>
      <c r="AI36" s="327"/>
      <c r="AJ36" s="708"/>
    </row>
    <row r="37" spans="2:36" ht="18" customHeight="1" x14ac:dyDescent="0.25">
      <c r="B37" s="328"/>
      <c r="C37" s="328"/>
      <c r="D37" s="328"/>
      <c r="E37" s="328"/>
      <c r="F37" s="328"/>
      <c r="G37" s="328"/>
      <c r="H37" s="333"/>
      <c r="I37" s="333"/>
      <c r="J37" s="333"/>
      <c r="Q37" s="333"/>
      <c r="W37" s="947" t="s">
        <v>169</v>
      </c>
      <c r="X37" s="953">
        <v>1</v>
      </c>
      <c r="Y37" s="862" t="s">
        <v>406</v>
      </c>
      <c r="Z37" s="873">
        <f ca="1">OFFSET($AA$37,AC37-1,0)*$X$37</f>
        <v>32</v>
      </c>
      <c r="AA37" s="878">
        <f t="shared" ref="AA37:AA49" ca="1" si="13">OFFSET(AJ37,AF37,0)</f>
        <v>25</v>
      </c>
      <c r="AB37" s="713">
        <v>0.39392971992492676</v>
      </c>
      <c r="AC37" s="721">
        <f>RANK(AB37,$AB$37:$AB$51)</f>
        <v>7</v>
      </c>
      <c r="AD37" s="889"/>
      <c r="AE37" s="889"/>
      <c r="AF37" s="333">
        <f t="shared" ref="AF37:AF50" ca="1" si="14">IF(AF36=2,2,IF(OR(SUM(AG37:AG38)=2,(AF36+AG38)=2),2,AF36+AG37))</f>
        <v>0</v>
      </c>
      <c r="AG37" s="333">
        <f ca="1">IF(OR(AJ37=$Z$27,AJ37=$Z$28),1,0)</f>
        <v>0</v>
      </c>
      <c r="AH37" s="327"/>
      <c r="AI37" s="327"/>
      <c r="AJ37" s="709">
        <v>25</v>
      </c>
    </row>
    <row r="38" spans="2:36" ht="18" customHeight="1" x14ac:dyDescent="0.25">
      <c r="B38" s="328"/>
      <c r="C38" s="328"/>
      <c r="D38" s="328"/>
      <c r="E38" s="328"/>
      <c r="F38" s="328"/>
      <c r="G38" s="328"/>
      <c r="H38" s="333"/>
      <c r="I38" s="333"/>
      <c r="J38" s="333"/>
      <c r="Q38" s="333"/>
      <c r="W38" s="948"/>
      <c r="X38" s="954"/>
      <c r="Y38" s="863" t="s">
        <v>407</v>
      </c>
      <c r="Z38" s="874">
        <f t="shared" ref="Z38:Z52" ca="1" si="15">OFFSET($AA$37,AC38-1,0)*$X$37</f>
        <v>35</v>
      </c>
      <c r="AA38" s="879">
        <f t="shared" ca="1" si="13"/>
        <v>26</v>
      </c>
      <c r="AB38" s="716">
        <v>0.37654155492782593</v>
      </c>
      <c r="AC38" s="883">
        <f t="shared" ref="AC38:AC51" si="16">RANK(AB38,$AB$37:$AB$51)</f>
        <v>9</v>
      </c>
      <c r="AD38" s="890"/>
      <c r="AE38" s="890"/>
      <c r="AF38" s="333">
        <f t="shared" ca="1" si="14"/>
        <v>0</v>
      </c>
      <c r="AG38" s="333">
        <f t="shared" ref="AG38:AG40" ca="1" si="17">IF(OR(AJ38=$Z$27,AJ38=$Z$28),1,0)</f>
        <v>0</v>
      </c>
      <c r="AH38" s="327"/>
      <c r="AI38" s="327"/>
      <c r="AJ38" s="709">
        <v>26</v>
      </c>
    </row>
    <row r="39" spans="2:36" ht="18" customHeight="1" x14ac:dyDescent="0.25">
      <c r="B39" s="328"/>
      <c r="C39" s="328"/>
      <c r="D39" s="328"/>
      <c r="E39" s="328"/>
      <c r="F39" s="328"/>
      <c r="G39" s="328"/>
      <c r="H39" s="333"/>
      <c r="I39" s="333"/>
      <c r="J39" s="333"/>
      <c r="Q39" s="333"/>
      <c r="W39" s="948"/>
      <c r="X39" s="954"/>
      <c r="Y39" s="720" t="s">
        <v>403</v>
      </c>
      <c r="Z39" s="874">
        <f t="shared" ca="1" si="15"/>
        <v>34</v>
      </c>
      <c r="AA39" s="879">
        <f t="shared" ca="1" si="13"/>
        <v>27</v>
      </c>
      <c r="AB39" s="716">
        <v>0.38787353038787842</v>
      </c>
      <c r="AC39" s="883">
        <f t="shared" si="16"/>
        <v>8</v>
      </c>
      <c r="AD39" s="890"/>
      <c r="AE39" s="890"/>
      <c r="AF39" s="333">
        <f t="shared" ca="1" si="14"/>
        <v>0</v>
      </c>
      <c r="AG39" s="333">
        <f t="shared" ca="1" si="17"/>
        <v>0</v>
      </c>
      <c r="AH39" s="327"/>
      <c r="AI39" s="327"/>
      <c r="AJ39" s="709">
        <v>27</v>
      </c>
    </row>
    <row r="40" spans="2:36" ht="18" customHeight="1" x14ac:dyDescent="0.25">
      <c r="B40" s="328"/>
      <c r="C40" s="328"/>
      <c r="D40" s="328"/>
      <c r="E40" s="328"/>
      <c r="F40" s="328"/>
      <c r="G40" s="328"/>
      <c r="H40" s="333"/>
      <c r="I40" s="333"/>
      <c r="J40" s="333"/>
      <c r="Q40" s="333"/>
      <c r="W40" s="948"/>
      <c r="X40" s="954"/>
      <c r="Y40" s="720" t="s">
        <v>641</v>
      </c>
      <c r="Z40" s="874">
        <f t="shared" ca="1" si="15"/>
        <v>25</v>
      </c>
      <c r="AA40" s="879">
        <f t="shared" ca="1" si="13"/>
        <v>28</v>
      </c>
      <c r="AB40" s="716">
        <v>0.66387516260147095</v>
      </c>
      <c r="AC40" s="883">
        <f t="shared" si="16"/>
        <v>1</v>
      </c>
      <c r="AD40" s="890"/>
      <c r="AE40" s="890"/>
      <c r="AF40" s="333">
        <f t="shared" ca="1" si="14"/>
        <v>0</v>
      </c>
      <c r="AG40" s="333">
        <f t="shared" ca="1" si="17"/>
        <v>0</v>
      </c>
      <c r="AH40" s="327"/>
      <c r="AI40" s="327"/>
      <c r="AJ40" s="709">
        <v>28</v>
      </c>
    </row>
    <row r="41" spans="2:36" ht="18" customHeight="1" x14ac:dyDescent="0.25">
      <c r="B41" s="328"/>
      <c r="C41" s="328"/>
      <c r="D41" s="328"/>
      <c r="E41" s="328"/>
      <c r="F41" s="328"/>
      <c r="G41" s="328"/>
      <c r="H41" s="333"/>
      <c r="I41" s="333"/>
      <c r="J41" s="333"/>
      <c r="Q41" s="333"/>
      <c r="W41" s="948"/>
      <c r="X41" s="954"/>
      <c r="Y41" s="720" t="s">
        <v>401</v>
      </c>
      <c r="Z41" s="874">
        <f t="shared" ca="1" si="15"/>
        <v>36</v>
      </c>
      <c r="AA41" s="879">
        <f t="shared" ca="1" si="13"/>
        <v>29</v>
      </c>
      <c r="AB41" s="716">
        <v>0.34337759017944336</v>
      </c>
      <c r="AC41" s="883">
        <f t="shared" si="16"/>
        <v>10</v>
      </c>
      <c r="AD41" s="890"/>
      <c r="AE41" s="890"/>
      <c r="AF41" s="333">
        <f t="shared" ca="1" si="14"/>
        <v>0</v>
      </c>
      <c r="AG41" s="333">
        <f t="shared" ref="AG41:AG42" ca="1" si="18">IF(OR(AJ41=$Z$27,AJ41=$Z$28),1,0)</f>
        <v>0</v>
      </c>
      <c r="AH41" s="327"/>
      <c r="AI41" s="327"/>
      <c r="AJ41" s="709">
        <v>29</v>
      </c>
    </row>
    <row r="42" spans="2:36" ht="18" customHeight="1" x14ac:dyDescent="0.25">
      <c r="B42" s="328"/>
      <c r="C42" s="328"/>
      <c r="D42" s="328"/>
      <c r="E42" s="328"/>
      <c r="F42" s="328"/>
      <c r="G42" s="328"/>
      <c r="H42" s="333"/>
      <c r="I42" s="333"/>
      <c r="J42" s="333"/>
      <c r="Q42" s="333"/>
      <c r="W42" s="948"/>
      <c r="X42" s="954"/>
      <c r="Y42" s="720" t="s">
        <v>350</v>
      </c>
      <c r="Z42" s="874">
        <f t="shared" ca="1" si="15"/>
        <v>31</v>
      </c>
      <c r="AA42" s="879">
        <f t="shared" ca="1" si="13"/>
        <v>31</v>
      </c>
      <c r="AB42" s="716">
        <v>0.46984833478927612</v>
      </c>
      <c r="AC42" s="883">
        <f t="shared" si="16"/>
        <v>6</v>
      </c>
      <c r="AD42" s="890"/>
      <c r="AE42" s="890"/>
      <c r="AF42" s="333">
        <f t="shared" ca="1" si="14"/>
        <v>1</v>
      </c>
      <c r="AG42" s="333">
        <f t="shared" ca="1" si="18"/>
        <v>1</v>
      </c>
      <c r="AH42" s="327"/>
      <c r="AI42" s="327"/>
      <c r="AJ42" s="709">
        <v>30</v>
      </c>
    </row>
    <row r="43" spans="2:36" ht="18" customHeight="1" x14ac:dyDescent="0.25">
      <c r="B43" s="328"/>
      <c r="C43" s="328"/>
      <c r="D43" s="328"/>
      <c r="E43" s="328"/>
      <c r="F43" s="328"/>
      <c r="G43" s="328"/>
      <c r="H43" s="333"/>
      <c r="I43" s="333"/>
      <c r="J43" s="333"/>
      <c r="Q43" s="333"/>
      <c r="W43" s="948"/>
      <c r="X43" s="954"/>
      <c r="Y43" s="863" t="s">
        <v>642</v>
      </c>
      <c r="Z43" s="874">
        <f t="shared" ca="1" si="15"/>
        <v>28</v>
      </c>
      <c r="AA43" s="879">
        <f t="shared" ca="1" si="13"/>
        <v>32</v>
      </c>
      <c r="AB43" s="716">
        <v>0.53300201892852783</v>
      </c>
      <c r="AC43" s="883">
        <f t="shared" si="16"/>
        <v>4</v>
      </c>
      <c r="AD43" s="890"/>
      <c r="AE43" s="890"/>
      <c r="AF43" s="333">
        <f t="shared" ca="1" si="14"/>
        <v>1</v>
      </c>
      <c r="AG43" s="333">
        <f t="shared" ref="AG43:AG51" ca="1" si="19">IF(OR(AJ43=$Z$27,AJ43=$Z$28),1,0)</f>
        <v>0</v>
      </c>
      <c r="AH43" s="327"/>
      <c r="AI43" s="327"/>
      <c r="AJ43" s="709">
        <v>31</v>
      </c>
    </row>
    <row r="44" spans="2:36" ht="15" x14ac:dyDescent="0.25">
      <c r="B44" s="328"/>
      <c r="C44" s="328"/>
      <c r="D44" s="328"/>
      <c r="E44" s="328"/>
      <c r="F44" s="328"/>
      <c r="G44" s="328"/>
      <c r="H44" s="333"/>
      <c r="I44" s="333"/>
      <c r="J44" s="333"/>
      <c r="Q44" s="333"/>
      <c r="W44" s="948"/>
      <c r="X44" s="954"/>
      <c r="Y44" s="863" t="s">
        <v>643</v>
      </c>
      <c r="Z44" s="874">
        <f t="shared" ca="1" si="15"/>
        <v>48</v>
      </c>
      <c r="AA44" s="879">
        <f t="shared" ca="1" si="13"/>
        <v>34</v>
      </c>
      <c r="AB44" s="716">
        <v>0.20334321260452271</v>
      </c>
      <c r="AC44" s="883">
        <f t="shared" si="16"/>
        <v>13</v>
      </c>
      <c r="AD44" s="890"/>
      <c r="AE44" s="890"/>
      <c r="AF44" s="333">
        <f t="shared" ca="1" si="14"/>
        <v>2</v>
      </c>
      <c r="AG44" s="333">
        <f t="shared" ca="1" si="19"/>
        <v>0</v>
      </c>
      <c r="AH44" s="327"/>
      <c r="AI44" s="327"/>
      <c r="AJ44" s="709">
        <v>32</v>
      </c>
    </row>
    <row r="45" spans="2:36" ht="15" x14ac:dyDescent="0.25">
      <c r="B45" s="328"/>
      <c r="C45" s="328"/>
      <c r="D45" s="328"/>
      <c r="E45" s="328"/>
      <c r="F45" s="328"/>
      <c r="G45" s="328"/>
      <c r="H45" s="333"/>
      <c r="I45" s="333"/>
      <c r="J45" s="333"/>
      <c r="Q45" s="333"/>
      <c r="W45" s="948"/>
      <c r="X45" s="954"/>
      <c r="Y45" s="863" t="s">
        <v>644</v>
      </c>
      <c r="Z45" s="874">
        <f t="shared" ca="1" si="15"/>
        <v>19</v>
      </c>
      <c r="AA45" s="879">
        <f t="shared" ca="1" si="13"/>
        <v>35</v>
      </c>
      <c r="AB45" s="716">
        <v>5.0412893295288086E-2</v>
      </c>
      <c r="AC45" s="883">
        <f t="shared" si="16"/>
        <v>15</v>
      </c>
      <c r="AD45" s="890"/>
      <c r="AE45" s="890"/>
      <c r="AF45" s="333">
        <f t="shared" ca="1" si="14"/>
        <v>2</v>
      </c>
      <c r="AG45" s="333">
        <f t="shared" ca="1" si="19"/>
        <v>1</v>
      </c>
      <c r="AH45" s="327"/>
      <c r="AI45" s="327"/>
      <c r="AJ45" s="709">
        <v>33</v>
      </c>
    </row>
    <row r="46" spans="2:36" ht="20.100000000000001" customHeight="1" x14ac:dyDescent="0.25">
      <c r="B46" s="328"/>
      <c r="C46" s="328"/>
      <c r="D46" s="328"/>
      <c r="E46" s="328"/>
      <c r="F46" s="328"/>
      <c r="G46" s="328"/>
      <c r="H46" s="333"/>
      <c r="I46" s="333"/>
      <c r="J46" s="333"/>
      <c r="Q46" s="333"/>
      <c r="W46" s="948"/>
      <c r="X46" s="954"/>
      <c r="Y46" s="863" t="s">
        <v>645</v>
      </c>
      <c r="Z46" s="874">
        <f t="shared" ca="1" si="15"/>
        <v>27</v>
      </c>
      <c r="AA46" s="879">
        <f t="shared" ca="1" si="13"/>
        <v>36</v>
      </c>
      <c r="AB46" s="716">
        <v>0.62242406606674194</v>
      </c>
      <c r="AC46" s="883">
        <f t="shared" si="16"/>
        <v>3</v>
      </c>
      <c r="AD46" s="890"/>
      <c r="AE46" s="890"/>
      <c r="AF46" s="333">
        <f t="shared" ca="1" si="14"/>
        <v>2</v>
      </c>
      <c r="AG46" s="333">
        <f t="shared" ca="1" si="19"/>
        <v>0</v>
      </c>
      <c r="AH46" s="327"/>
      <c r="AI46" s="327"/>
      <c r="AJ46" s="709">
        <v>34</v>
      </c>
    </row>
    <row r="47" spans="2:36" ht="20.100000000000001" customHeight="1" x14ac:dyDescent="0.25">
      <c r="B47" s="328"/>
      <c r="C47" s="328"/>
      <c r="D47" s="328"/>
      <c r="E47" s="328"/>
      <c r="F47" s="328"/>
      <c r="G47" s="328"/>
      <c r="H47" s="333"/>
      <c r="I47" s="333"/>
      <c r="J47" s="333"/>
      <c r="Q47" s="333"/>
      <c r="W47" s="948"/>
      <c r="X47" s="954"/>
      <c r="Y47" s="720" t="s">
        <v>646</v>
      </c>
      <c r="Z47" s="874">
        <f t="shared" ca="1" si="15"/>
        <v>29</v>
      </c>
      <c r="AA47" s="879">
        <f t="shared" ca="1" si="13"/>
        <v>40</v>
      </c>
      <c r="AB47" s="716">
        <v>0.50422990322113037</v>
      </c>
      <c r="AC47" s="883">
        <f t="shared" si="16"/>
        <v>5</v>
      </c>
      <c r="AD47" s="890"/>
      <c r="AE47" s="890"/>
      <c r="AF47" s="333">
        <f t="shared" ca="1" si="14"/>
        <v>2</v>
      </c>
      <c r="AG47" s="333">
        <f t="shared" ca="1" si="19"/>
        <v>0</v>
      </c>
      <c r="AH47" s="327"/>
      <c r="AI47" s="327"/>
      <c r="AJ47" s="709">
        <v>35</v>
      </c>
    </row>
    <row r="48" spans="2:36" ht="20.100000000000001" customHeight="1" x14ac:dyDescent="0.25">
      <c r="B48" s="328"/>
      <c r="C48" s="328"/>
      <c r="D48" s="328"/>
      <c r="E48" s="328"/>
      <c r="F48" s="328"/>
      <c r="G48" s="328"/>
      <c r="H48" s="333"/>
      <c r="I48" s="333"/>
      <c r="J48" s="333"/>
      <c r="Q48" s="333"/>
      <c r="W48" s="948"/>
      <c r="X48" s="954"/>
      <c r="Y48" s="720" t="s">
        <v>154</v>
      </c>
      <c r="Z48" s="874">
        <f t="shared" ca="1" si="15"/>
        <v>46</v>
      </c>
      <c r="AA48" s="879">
        <f t="shared" ca="1" si="13"/>
        <v>46</v>
      </c>
      <c r="AB48" s="716">
        <v>0.25279432535171509</v>
      </c>
      <c r="AC48" s="883">
        <f t="shared" si="16"/>
        <v>12</v>
      </c>
      <c r="AD48" s="890"/>
      <c r="AE48" s="890"/>
      <c r="AF48" s="333">
        <f t="shared" ca="1" si="14"/>
        <v>2</v>
      </c>
      <c r="AG48" s="333">
        <f t="shared" ca="1" si="19"/>
        <v>0</v>
      </c>
      <c r="AH48" s="327"/>
      <c r="AI48" s="327"/>
      <c r="AJ48" s="709">
        <v>36</v>
      </c>
    </row>
    <row r="49" spans="2:36" ht="20.100000000000001" customHeight="1" x14ac:dyDescent="0.25">
      <c r="B49" s="328"/>
      <c r="C49" s="328"/>
      <c r="D49" s="328"/>
      <c r="E49" s="328"/>
      <c r="F49" s="328"/>
      <c r="G49" s="328"/>
      <c r="H49" s="333"/>
      <c r="I49" s="333"/>
      <c r="J49" s="333"/>
      <c r="Q49" s="333"/>
      <c r="W49" s="948"/>
      <c r="X49" s="954"/>
      <c r="Y49" s="720" t="s">
        <v>155</v>
      </c>
      <c r="Z49" s="874">
        <f t="shared" ca="1" si="15"/>
        <v>40</v>
      </c>
      <c r="AA49" s="879">
        <f t="shared" ca="1" si="13"/>
        <v>48</v>
      </c>
      <c r="AB49" s="716">
        <v>0.26265525817871094</v>
      </c>
      <c r="AC49" s="883">
        <f t="shared" si="16"/>
        <v>11</v>
      </c>
      <c r="AD49" s="890"/>
      <c r="AE49" s="890"/>
      <c r="AF49" s="333">
        <f t="shared" ca="1" si="14"/>
        <v>2</v>
      </c>
      <c r="AG49" s="333">
        <f t="shared" ca="1" si="19"/>
        <v>0</v>
      </c>
      <c r="AH49" s="327"/>
      <c r="AI49" s="327"/>
      <c r="AJ49" s="709">
        <v>40</v>
      </c>
    </row>
    <row r="50" spans="2:36" ht="20.100000000000001" customHeight="1" x14ac:dyDescent="0.25">
      <c r="B50" s="328"/>
      <c r="C50" s="328"/>
      <c r="D50" s="328"/>
      <c r="E50" s="328"/>
      <c r="F50" s="328"/>
      <c r="G50" s="328"/>
      <c r="H50" s="333"/>
      <c r="I50" s="333"/>
      <c r="J50" s="333"/>
      <c r="Q50" s="333"/>
      <c r="W50" s="948"/>
      <c r="X50" s="954"/>
      <c r="Y50" s="720" t="s">
        <v>318</v>
      </c>
      <c r="Z50" s="874">
        <f t="shared" ca="1" si="15"/>
        <v>20</v>
      </c>
      <c r="AA50" s="879">
        <f ca="1">Z21-24</f>
        <v>20</v>
      </c>
      <c r="AB50" s="716">
        <v>0.15390986204147339</v>
      </c>
      <c r="AC50" s="883">
        <f t="shared" si="16"/>
        <v>14</v>
      </c>
      <c r="AD50" s="890"/>
      <c r="AE50" s="890"/>
      <c r="AF50" s="333">
        <f t="shared" ca="1" si="14"/>
        <v>2</v>
      </c>
      <c r="AG50" s="333">
        <f t="shared" ca="1" si="19"/>
        <v>0</v>
      </c>
      <c r="AH50" s="327"/>
      <c r="AI50" s="327"/>
      <c r="AJ50" s="709">
        <v>46</v>
      </c>
    </row>
    <row r="51" spans="2:36" ht="20.100000000000001" customHeight="1" x14ac:dyDescent="0.25">
      <c r="B51" s="328"/>
      <c r="C51" s="328"/>
      <c r="D51" s="328"/>
      <c r="E51" s="328"/>
      <c r="F51" s="328"/>
      <c r="G51" s="328"/>
      <c r="H51" s="333"/>
      <c r="I51" s="333"/>
      <c r="J51" s="333"/>
      <c r="Q51" s="333"/>
      <c r="W51" s="948"/>
      <c r="X51" s="954"/>
      <c r="Y51" s="720" t="s">
        <v>648</v>
      </c>
      <c r="Z51" s="874">
        <f t="shared" ca="1" si="15"/>
        <v>26</v>
      </c>
      <c r="AA51" s="879">
        <f ca="1">Z25-24</f>
        <v>19</v>
      </c>
      <c r="AB51" s="716">
        <v>0.65513384342193604</v>
      </c>
      <c r="AC51" s="883">
        <f t="shared" si="16"/>
        <v>2</v>
      </c>
      <c r="AD51" s="890"/>
      <c r="AE51" s="890"/>
      <c r="AF51" s="333">
        <f ca="1">IF(AF50=2,2,IF(OR(SUM(AG51:AG52)=2,(AF50+AG52)=2),2,AF50+AG51))</f>
        <v>2</v>
      </c>
      <c r="AG51" s="333">
        <f t="shared" ca="1" si="19"/>
        <v>0</v>
      </c>
      <c r="AH51" s="327"/>
      <c r="AI51" s="327"/>
      <c r="AJ51" s="709">
        <v>48</v>
      </c>
    </row>
    <row r="52" spans="2:36" ht="20.100000000000001" customHeight="1" x14ac:dyDescent="0.25">
      <c r="B52" s="328"/>
      <c r="C52" s="328"/>
      <c r="D52" s="328"/>
      <c r="E52" s="328"/>
      <c r="F52" s="328"/>
      <c r="G52" s="328"/>
      <c r="H52" s="333"/>
      <c r="I52" s="333"/>
      <c r="J52" s="333"/>
      <c r="Q52" s="333"/>
      <c r="W52" s="948"/>
      <c r="X52" s="954"/>
      <c r="Y52" s="720" t="s">
        <v>647</v>
      </c>
      <c r="Z52" s="874">
        <f t="shared" ca="1" si="15"/>
        <v>25</v>
      </c>
      <c r="AA52" s="879">
        <f ca="1">OFFSET(AJ52,AF52,0)</f>
        <v>0</v>
      </c>
      <c r="AB52" s="716">
        <v>0.8139985203742981</v>
      </c>
      <c r="AC52" s="883">
        <f t="shared" ref="AC52" si="20">RANK(AB52,$AB$37:$AB$52)</f>
        <v>1</v>
      </c>
      <c r="AD52" s="890"/>
      <c r="AE52" s="890"/>
      <c r="AF52" s="333"/>
      <c r="AG52" s="333"/>
      <c r="AH52" s="327"/>
      <c r="AI52" s="327"/>
      <c r="AJ52" s="708"/>
    </row>
    <row r="53" spans="2:36" ht="20.100000000000001" hidden="1" customHeight="1" x14ac:dyDescent="0.25">
      <c r="B53" s="328"/>
      <c r="C53" s="328"/>
      <c r="D53" s="328"/>
      <c r="E53" s="328"/>
      <c r="F53" s="328"/>
      <c r="G53" s="328"/>
      <c r="H53" s="333"/>
      <c r="I53" s="333"/>
      <c r="J53" s="333"/>
      <c r="Q53" s="333"/>
      <c r="W53" s="948"/>
      <c r="X53" s="954"/>
      <c r="Y53" s="720"/>
      <c r="Z53" s="874"/>
      <c r="AA53" s="879"/>
      <c r="AB53" s="716">
        <v>0.78729462623596191</v>
      </c>
      <c r="AC53" s="883"/>
      <c r="AD53" s="890"/>
      <c r="AE53" s="890"/>
      <c r="AF53" s="333"/>
      <c r="AG53" s="333"/>
      <c r="AH53" s="327"/>
      <c r="AI53" s="327"/>
      <c r="AJ53" s="708"/>
    </row>
    <row r="54" spans="2:36" ht="20.100000000000001" hidden="1" customHeight="1" x14ac:dyDescent="0.25">
      <c r="B54" s="328"/>
      <c r="C54" s="328"/>
      <c r="D54" s="328"/>
      <c r="E54" s="328"/>
      <c r="F54" s="328"/>
      <c r="G54" s="328"/>
      <c r="H54" s="333"/>
      <c r="I54" s="333"/>
      <c r="J54" s="333"/>
      <c r="Q54" s="333"/>
      <c r="W54" s="948"/>
      <c r="X54" s="954"/>
      <c r="Y54" s="868"/>
      <c r="Z54" s="874"/>
      <c r="AA54" s="879"/>
      <c r="AB54" s="716">
        <v>0.20523589849472046</v>
      </c>
      <c r="AC54" s="883"/>
      <c r="AD54" s="890"/>
      <c r="AE54" s="890"/>
      <c r="AF54" s="333"/>
      <c r="AG54" s="333"/>
      <c r="AH54" s="327"/>
      <c r="AI54" s="327"/>
      <c r="AJ54" s="708"/>
    </row>
    <row r="55" spans="2:36" ht="20.100000000000001" hidden="1" customHeight="1" x14ac:dyDescent="0.25">
      <c r="B55" s="328"/>
      <c r="C55" s="328"/>
      <c r="D55" s="328"/>
      <c r="E55" s="328"/>
      <c r="F55" s="328"/>
      <c r="G55" s="328"/>
      <c r="H55" s="333"/>
      <c r="I55" s="333"/>
      <c r="J55" s="333"/>
      <c r="Q55" s="333"/>
      <c r="W55" s="948"/>
      <c r="X55" s="954"/>
      <c r="Y55" s="720"/>
      <c r="Z55" s="874"/>
      <c r="AA55" s="879"/>
      <c r="AB55" s="716">
        <v>0.87542331218719482</v>
      </c>
      <c r="AC55" s="883"/>
      <c r="AD55" s="890"/>
      <c r="AE55" s="890"/>
      <c r="AF55" s="333"/>
      <c r="AG55" s="333"/>
      <c r="AH55" s="327"/>
      <c r="AI55" s="327"/>
      <c r="AJ55" s="708"/>
    </row>
    <row r="56" spans="2:36" ht="20.100000000000001" customHeight="1" x14ac:dyDescent="0.25">
      <c r="K56" s="335"/>
      <c r="L56" s="335"/>
      <c r="M56" s="335"/>
      <c r="W56" s="948"/>
      <c r="X56" s="954"/>
      <c r="Y56" s="720" t="s">
        <v>405</v>
      </c>
      <c r="Z56" s="874">
        <f t="shared" ref="Z56:Z76" ca="1" si="21">OFFSET($AA$56,AC56-1,0)*$X$37</f>
        <v>52</v>
      </c>
      <c r="AA56" s="879">
        <f t="shared" ref="AA56:AA76" ca="1" si="22">OFFSET(AJ56,AF56,0)</f>
        <v>13</v>
      </c>
      <c r="AB56" s="716">
        <v>0.28032737970352173</v>
      </c>
      <c r="AC56" s="883">
        <f>RANK(AB56,$AB$56:$AB$76)</f>
        <v>14</v>
      </c>
      <c r="AD56" s="890"/>
      <c r="AE56" s="890"/>
      <c r="AF56" s="333">
        <f ca="1">IF(AF55=2,2,IF(OR(SUM(AG56:AG57)=2,(AF55+AG57)=2),2,AF55+AG56))</f>
        <v>0</v>
      </c>
      <c r="AG56" s="333">
        <f ca="1">IF(OR(AJ56=$AA$50,AJ56=$AA$51),1,0)</f>
        <v>0</v>
      </c>
      <c r="AH56" s="327"/>
      <c r="AI56" s="327"/>
      <c r="AJ56" s="709">
        <v>13</v>
      </c>
    </row>
    <row r="57" spans="2:36" ht="20.100000000000001" customHeight="1" x14ac:dyDescent="0.25">
      <c r="K57" s="335"/>
      <c r="L57" s="335"/>
      <c r="M57" s="335"/>
      <c r="W57" s="948"/>
      <c r="X57" s="954"/>
      <c r="Y57" s="720" t="s">
        <v>398</v>
      </c>
      <c r="Z57" s="874">
        <f t="shared" ca="1" si="21"/>
        <v>54</v>
      </c>
      <c r="AA57" s="879">
        <f t="shared" ca="1" si="22"/>
        <v>14</v>
      </c>
      <c r="AB57" s="716">
        <v>0.25671625137329102</v>
      </c>
      <c r="AC57" s="883">
        <f t="shared" ref="AC57:AC76" si="23">RANK(AB57,$AB$56:$AB$76)</f>
        <v>16</v>
      </c>
      <c r="AD57" s="890"/>
      <c r="AE57" s="890"/>
      <c r="AF57" s="333">
        <f t="shared" ref="AF57:AF78" ca="1" si="24">IF(AF56=2,2,IF(OR(SUM(AG57:AG58)=2,(AF56+AG58)=2),2,AF56+AG57))</f>
        <v>0</v>
      </c>
      <c r="AG57" s="333">
        <f t="shared" ref="AG57:AG78" ca="1" si="25">IF(OR(AJ57=$AA$50,AJ57=$AA$51),1,0)</f>
        <v>0</v>
      </c>
      <c r="AH57" s="327"/>
      <c r="AI57" s="327"/>
      <c r="AJ57" s="709">
        <v>14</v>
      </c>
    </row>
    <row r="58" spans="2:36" ht="20.100000000000001" customHeight="1" x14ac:dyDescent="0.25">
      <c r="W58" s="948"/>
      <c r="X58" s="954"/>
      <c r="Y58" s="720" t="s">
        <v>408</v>
      </c>
      <c r="Z58" s="874">
        <f t="shared" ca="1" si="21"/>
        <v>49</v>
      </c>
      <c r="AA58" s="879">
        <f t="shared" ca="1" si="22"/>
        <v>15</v>
      </c>
      <c r="AB58" s="716">
        <v>0.44174641370773315</v>
      </c>
      <c r="AC58" s="883">
        <f t="shared" si="23"/>
        <v>11</v>
      </c>
      <c r="AD58" s="890"/>
      <c r="AE58" s="890"/>
      <c r="AF58" s="333">
        <f t="shared" ca="1" si="24"/>
        <v>0</v>
      </c>
      <c r="AG58" s="333">
        <f t="shared" ca="1" si="25"/>
        <v>0</v>
      </c>
      <c r="AH58" s="327"/>
      <c r="AI58" s="327"/>
      <c r="AJ58" s="709">
        <v>15</v>
      </c>
    </row>
    <row r="59" spans="2:36" ht="20.100000000000001" customHeight="1" x14ac:dyDescent="0.25">
      <c r="W59" s="948"/>
      <c r="X59" s="954"/>
      <c r="Y59" s="720" t="s">
        <v>402</v>
      </c>
      <c r="Z59" s="874">
        <f t="shared" ca="1" si="21"/>
        <v>24</v>
      </c>
      <c r="AA59" s="879">
        <f t="shared" ca="1" si="22"/>
        <v>16</v>
      </c>
      <c r="AB59" s="716">
        <v>0.48156559467315674</v>
      </c>
      <c r="AC59" s="883">
        <f t="shared" si="23"/>
        <v>10</v>
      </c>
      <c r="AD59" s="890"/>
      <c r="AE59" s="890"/>
      <c r="AF59" s="333">
        <f t="shared" ca="1" si="24"/>
        <v>0</v>
      </c>
      <c r="AG59" s="333">
        <f t="shared" ca="1" si="25"/>
        <v>0</v>
      </c>
      <c r="AH59" s="327"/>
      <c r="AI59" s="327"/>
      <c r="AJ59" s="709">
        <v>16</v>
      </c>
    </row>
    <row r="60" spans="2:36" ht="20.100000000000001" customHeight="1" x14ac:dyDescent="0.25">
      <c r="W60" s="948"/>
      <c r="X60" s="954"/>
      <c r="Y60" s="720" t="s">
        <v>649</v>
      </c>
      <c r="Z60" s="874">
        <f t="shared" ca="1" si="21"/>
        <v>16</v>
      </c>
      <c r="AA60" s="879">
        <f t="shared" ca="1" si="22"/>
        <v>17</v>
      </c>
      <c r="AB60" s="716">
        <v>0.76487904787063599</v>
      </c>
      <c r="AC60" s="883">
        <f t="shared" si="23"/>
        <v>4</v>
      </c>
      <c r="AD60" s="890"/>
      <c r="AE60" s="890"/>
      <c r="AF60" s="333">
        <f t="shared" ca="1" si="24"/>
        <v>0</v>
      </c>
      <c r="AG60" s="333">
        <f t="shared" ca="1" si="25"/>
        <v>0</v>
      </c>
      <c r="AH60" s="327"/>
      <c r="AI60" s="327"/>
      <c r="AJ60" s="709">
        <v>17</v>
      </c>
    </row>
    <row r="61" spans="2:36" ht="20.100000000000001" customHeight="1" x14ac:dyDescent="0.25">
      <c r="W61" s="948"/>
      <c r="X61" s="954"/>
      <c r="Y61" s="720" t="s">
        <v>399</v>
      </c>
      <c r="Z61" s="874">
        <f t="shared" ca="1" si="21"/>
        <v>56</v>
      </c>
      <c r="AA61" s="879">
        <f t="shared" ca="1" si="22"/>
        <v>18</v>
      </c>
      <c r="AB61" s="716">
        <v>0.14412569999694824</v>
      </c>
      <c r="AC61" s="883">
        <f t="shared" si="23"/>
        <v>18</v>
      </c>
      <c r="AD61" s="890"/>
      <c r="AE61" s="890"/>
      <c r="AF61" s="333">
        <f t="shared" ca="1" si="24"/>
        <v>0</v>
      </c>
      <c r="AG61" s="333">
        <f t="shared" ca="1" si="25"/>
        <v>0</v>
      </c>
      <c r="AH61" s="327"/>
      <c r="AI61" s="327"/>
      <c r="AJ61" s="709">
        <v>18</v>
      </c>
    </row>
    <row r="62" spans="2:36" ht="20.100000000000001" customHeight="1" x14ac:dyDescent="0.25">
      <c r="W62" s="948"/>
      <c r="X62" s="954"/>
      <c r="Y62" s="720" t="s">
        <v>409</v>
      </c>
      <c r="Z62" s="874">
        <f t="shared" ca="1" si="21"/>
        <v>59</v>
      </c>
      <c r="AA62" s="879">
        <f t="shared" ca="1" si="22"/>
        <v>21</v>
      </c>
      <c r="AB62" s="716">
        <v>6.3247084617614746E-3</v>
      </c>
      <c r="AC62" s="883">
        <f t="shared" si="23"/>
        <v>21</v>
      </c>
      <c r="AD62" s="890"/>
      <c r="AE62" s="890"/>
      <c r="AF62" s="333">
        <f t="shared" ca="1" si="24"/>
        <v>2</v>
      </c>
      <c r="AG62" s="333">
        <f t="shared" ca="1" si="25"/>
        <v>1</v>
      </c>
      <c r="AH62" s="327"/>
      <c r="AI62" s="327"/>
      <c r="AJ62" s="709">
        <v>19</v>
      </c>
    </row>
    <row r="63" spans="2:36" ht="20.100000000000001" customHeight="1" x14ac:dyDescent="0.25">
      <c r="W63" s="948"/>
      <c r="X63" s="954"/>
      <c r="Y63" s="720" t="s">
        <v>650</v>
      </c>
      <c r="Z63" s="874">
        <f t="shared" ca="1" si="21"/>
        <v>50</v>
      </c>
      <c r="AA63" s="879">
        <f t="shared" ca="1" si="22"/>
        <v>22</v>
      </c>
      <c r="AB63" s="716">
        <v>0.35741078853607178</v>
      </c>
      <c r="AC63" s="883">
        <f t="shared" si="23"/>
        <v>12</v>
      </c>
      <c r="AD63" s="890"/>
      <c r="AE63" s="890"/>
      <c r="AF63" s="333">
        <f t="shared" ca="1" si="24"/>
        <v>2</v>
      </c>
      <c r="AG63" s="333">
        <f t="shared" ca="1" si="25"/>
        <v>1</v>
      </c>
      <c r="AH63" s="327"/>
      <c r="AI63" s="327"/>
      <c r="AJ63" s="709">
        <v>20</v>
      </c>
    </row>
    <row r="64" spans="2:36" ht="20.100000000000001" customHeight="1" x14ac:dyDescent="0.25">
      <c r="E64" s="429"/>
      <c r="W64" s="948"/>
      <c r="X64" s="954"/>
      <c r="Y64" s="720" t="s">
        <v>651</v>
      </c>
      <c r="Z64" s="874">
        <f t="shared" ca="1" si="21"/>
        <v>21</v>
      </c>
      <c r="AA64" s="879">
        <f t="shared" ca="1" si="22"/>
        <v>23</v>
      </c>
      <c r="AB64" s="716">
        <v>0.67860323190689087</v>
      </c>
      <c r="AC64" s="883">
        <f t="shared" si="23"/>
        <v>7</v>
      </c>
      <c r="AD64" s="890"/>
      <c r="AE64" s="890"/>
      <c r="AF64" s="333">
        <f t="shared" ca="1" si="24"/>
        <v>2</v>
      </c>
      <c r="AG64" s="333">
        <f t="shared" ca="1" si="25"/>
        <v>0</v>
      </c>
      <c r="AH64" s="327"/>
      <c r="AI64" s="327"/>
      <c r="AJ64" s="709">
        <v>21</v>
      </c>
    </row>
    <row r="65" spans="5:36" ht="20.100000000000001" customHeight="1" x14ac:dyDescent="0.25">
      <c r="E65" s="429"/>
      <c r="F65" s="429"/>
      <c r="W65" s="948"/>
      <c r="X65" s="954"/>
      <c r="Y65" s="720" t="s">
        <v>652</v>
      </c>
      <c r="Z65" s="874">
        <f t="shared" ca="1" si="21"/>
        <v>58</v>
      </c>
      <c r="AA65" s="879">
        <f t="shared" ca="1" si="22"/>
        <v>24</v>
      </c>
      <c r="AB65" s="716">
        <v>2.9173851013183594E-2</v>
      </c>
      <c r="AC65" s="883">
        <f t="shared" si="23"/>
        <v>20</v>
      </c>
      <c r="AD65" s="890"/>
      <c r="AE65" s="890"/>
      <c r="AF65" s="333">
        <f t="shared" ca="1" si="24"/>
        <v>2</v>
      </c>
      <c r="AG65" s="333">
        <f t="shared" ca="1" si="25"/>
        <v>0</v>
      </c>
      <c r="AH65" s="327"/>
      <c r="AI65" s="327"/>
      <c r="AJ65" s="709">
        <v>22</v>
      </c>
    </row>
    <row r="66" spans="5:36" ht="20.100000000000001" customHeight="1" x14ac:dyDescent="0.25">
      <c r="Q66" s="334"/>
      <c r="W66" s="948"/>
      <c r="X66" s="954"/>
      <c r="Y66" s="720" t="s">
        <v>653</v>
      </c>
      <c r="Z66" s="874">
        <f t="shared" ca="1" si="21"/>
        <v>17</v>
      </c>
      <c r="AA66" s="879">
        <f t="shared" ca="1" si="22"/>
        <v>49</v>
      </c>
      <c r="AB66" s="716">
        <v>0.72251814603805542</v>
      </c>
      <c r="AC66" s="883">
        <f t="shared" si="23"/>
        <v>5</v>
      </c>
      <c r="AD66" s="890"/>
      <c r="AE66" s="890"/>
      <c r="AF66" s="333">
        <f t="shared" ca="1" si="24"/>
        <v>2</v>
      </c>
      <c r="AG66" s="333">
        <f t="shared" ca="1" si="25"/>
        <v>0</v>
      </c>
      <c r="AH66" s="327"/>
      <c r="AI66" s="327"/>
      <c r="AJ66" s="709">
        <v>23</v>
      </c>
    </row>
    <row r="67" spans="5:36" ht="20.100000000000001" customHeight="1" x14ac:dyDescent="0.25">
      <c r="Q67" s="334"/>
      <c r="W67" s="948"/>
      <c r="X67" s="954"/>
      <c r="Y67" s="720" t="s">
        <v>654</v>
      </c>
      <c r="Z67" s="874">
        <f t="shared" ca="1" si="21"/>
        <v>51</v>
      </c>
      <c r="AA67" s="879">
        <f t="shared" ca="1" si="22"/>
        <v>50</v>
      </c>
      <c r="AB67" s="716">
        <v>0.34481680393218994</v>
      </c>
      <c r="AC67" s="883">
        <f t="shared" si="23"/>
        <v>13</v>
      </c>
      <c r="AD67" s="890"/>
      <c r="AE67" s="890"/>
      <c r="AF67" s="333">
        <f t="shared" ca="1" si="24"/>
        <v>2</v>
      </c>
      <c r="AG67" s="333">
        <f t="shared" ca="1" si="25"/>
        <v>0</v>
      </c>
      <c r="AH67" s="327"/>
      <c r="AI67" s="327"/>
      <c r="AJ67" s="708">
        <v>24</v>
      </c>
    </row>
    <row r="68" spans="5:36" ht="20.100000000000001" customHeight="1" x14ac:dyDescent="0.25">
      <c r="W68" s="948"/>
      <c r="X68" s="954"/>
      <c r="Y68" s="720" t="s">
        <v>158</v>
      </c>
      <c r="Z68" s="874">
        <f t="shared" ca="1" si="21"/>
        <v>22</v>
      </c>
      <c r="AA68" s="879">
        <f t="shared" ca="1" si="22"/>
        <v>51</v>
      </c>
      <c r="AB68" s="716">
        <v>0.55842620134353638</v>
      </c>
      <c r="AC68" s="883">
        <f t="shared" si="23"/>
        <v>8</v>
      </c>
      <c r="AD68" s="890"/>
      <c r="AE68" s="890"/>
      <c r="AF68" s="333">
        <f t="shared" ca="1" si="24"/>
        <v>2</v>
      </c>
      <c r="AG68" s="333">
        <f t="shared" ca="1" si="25"/>
        <v>0</v>
      </c>
      <c r="AH68" s="327"/>
      <c r="AI68" s="327"/>
      <c r="AJ68" s="708">
        <v>49</v>
      </c>
    </row>
    <row r="69" spans="5:36" ht="20.100000000000001" customHeight="1" x14ac:dyDescent="0.25">
      <c r="W69" s="948"/>
      <c r="X69" s="954"/>
      <c r="Y69" s="720" t="s">
        <v>159</v>
      </c>
      <c r="Z69" s="874">
        <f t="shared" ca="1" si="21"/>
        <v>57</v>
      </c>
      <c r="AA69" s="879">
        <f t="shared" ca="1" si="22"/>
        <v>52</v>
      </c>
      <c r="AB69" s="716">
        <v>0.11358189582824707</v>
      </c>
      <c r="AC69" s="883">
        <f t="shared" si="23"/>
        <v>19</v>
      </c>
      <c r="AD69" s="890"/>
      <c r="AE69" s="890"/>
      <c r="AF69" s="333">
        <f t="shared" ca="1" si="24"/>
        <v>2</v>
      </c>
      <c r="AG69" s="333">
        <f t="shared" ca="1" si="25"/>
        <v>0</v>
      </c>
      <c r="AH69" s="327"/>
      <c r="AI69" s="327"/>
      <c r="AJ69" s="708">
        <v>50</v>
      </c>
    </row>
    <row r="70" spans="5:36" ht="20.100000000000001" customHeight="1" x14ac:dyDescent="0.25">
      <c r="W70" s="948"/>
      <c r="X70" s="954"/>
      <c r="Y70" s="720" t="s">
        <v>655</v>
      </c>
      <c r="Z70" s="874">
        <f t="shared" ca="1" si="21"/>
        <v>23</v>
      </c>
      <c r="AA70" s="879">
        <f t="shared" ca="1" si="22"/>
        <v>53</v>
      </c>
      <c r="AB70" s="716">
        <v>0.54766315221786499</v>
      </c>
      <c r="AC70" s="883">
        <f t="shared" si="23"/>
        <v>9</v>
      </c>
      <c r="AD70" s="890"/>
      <c r="AE70" s="890"/>
      <c r="AF70" s="333">
        <f t="shared" ca="1" si="24"/>
        <v>2</v>
      </c>
      <c r="AG70" s="333">
        <f t="shared" ca="1" si="25"/>
        <v>0</v>
      </c>
      <c r="AH70" s="327"/>
      <c r="AI70" s="327"/>
      <c r="AJ70" s="708">
        <v>51</v>
      </c>
    </row>
    <row r="71" spans="5:36" ht="20.100000000000001" customHeight="1" x14ac:dyDescent="0.25">
      <c r="W71" s="948"/>
      <c r="X71" s="954"/>
      <c r="Y71" s="720" t="s">
        <v>400</v>
      </c>
      <c r="Z71" s="874">
        <f t="shared" ca="1" si="21"/>
        <v>15</v>
      </c>
      <c r="AA71" s="879">
        <f t="shared" ca="1" si="22"/>
        <v>54</v>
      </c>
      <c r="AB71" s="716">
        <v>0.88427436351776123</v>
      </c>
      <c r="AC71" s="883">
        <f t="shared" si="23"/>
        <v>3</v>
      </c>
      <c r="AD71" s="890"/>
      <c r="AE71" s="890"/>
      <c r="AF71" s="333">
        <f t="shared" ca="1" si="24"/>
        <v>2</v>
      </c>
      <c r="AG71" s="333">
        <f t="shared" ca="1" si="25"/>
        <v>0</v>
      </c>
      <c r="AH71" s="327"/>
      <c r="AI71" s="327"/>
      <c r="AJ71" s="708">
        <v>52</v>
      </c>
    </row>
    <row r="72" spans="5:36" ht="20.100000000000001" customHeight="1" x14ac:dyDescent="0.25">
      <c r="W72" s="948"/>
      <c r="X72" s="954"/>
      <c r="Y72" s="720" t="s">
        <v>404</v>
      </c>
      <c r="Z72" s="874">
        <f t="shared" ca="1" si="21"/>
        <v>55</v>
      </c>
      <c r="AA72" s="879">
        <f t="shared" ca="1" si="22"/>
        <v>55</v>
      </c>
      <c r="AB72" s="716">
        <v>0.14537578821182251</v>
      </c>
      <c r="AC72" s="883">
        <f t="shared" si="23"/>
        <v>17</v>
      </c>
      <c r="AD72" s="890"/>
      <c r="AE72" s="890"/>
      <c r="AF72" s="333">
        <f t="shared" ca="1" si="24"/>
        <v>2</v>
      </c>
      <c r="AG72" s="333">
        <f t="shared" ca="1" si="25"/>
        <v>0</v>
      </c>
      <c r="AH72" s="327"/>
      <c r="AI72" s="327"/>
      <c r="AJ72" s="708">
        <v>53</v>
      </c>
    </row>
    <row r="73" spans="5:36" ht="20.100000000000001" customHeight="1" x14ac:dyDescent="0.25">
      <c r="W73" s="948"/>
      <c r="X73" s="954"/>
      <c r="Y73" s="720" t="s">
        <v>656</v>
      </c>
      <c r="Z73" s="874">
        <f t="shared" ca="1" si="21"/>
        <v>13</v>
      </c>
      <c r="AA73" s="879">
        <f t="shared" ca="1" si="22"/>
        <v>56</v>
      </c>
      <c r="AB73" s="716">
        <v>0.98676633834838867</v>
      </c>
      <c r="AC73" s="883">
        <f t="shared" si="23"/>
        <v>1</v>
      </c>
      <c r="AD73" s="890"/>
      <c r="AE73" s="890"/>
      <c r="AF73" s="333">
        <f t="shared" ca="1" si="24"/>
        <v>2</v>
      </c>
      <c r="AG73" s="333">
        <f t="shared" ca="1" si="25"/>
        <v>0</v>
      </c>
      <c r="AH73" s="327"/>
      <c r="AI73" s="327"/>
      <c r="AJ73" s="708">
        <v>54</v>
      </c>
    </row>
    <row r="74" spans="5:36" ht="20.100000000000001" customHeight="1" x14ac:dyDescent="0.25">
      <c r="W74" s="948"/>
      <c r="X74" s="954"/>
      <c r="Y74" s="720" t="s">
        <v>157</v>
      </c>
      <c r="Z74" s="874">
        <f t="shared" ca="1" si="21"/>
        <v>53</v>
      </c>
      <c r="AA74" s="879">
        <f t="shared" ca="1" si="22"/>
        <v>57</v>
      </c>
      <c r="AB74" s="716">
        <v>0.27601021528244019</v>
      </c>
      <c r="AC74" s="883">
        <f t="shared" si="23"/>
        <v>15</v>
      </c>
      <c r="AD74" s="890"/>
      <c r="AE74" s="890"/>
      <c r="AF74" s="333">
        <f t="shared" ca="1" si="24"/>
        <v>2</v>
      </c>
      <c r="AG74" s="333">
        <f t="shared" ca="1" si="25"/>
        <v>0</v>
      </c>
      <c r="AH74" s="327"/>
      <c r="AI74" s="327"/>
      <c r="AJ74" s="708">
        <v>55</v>
      </c>
    </row>
    <row r="75" spans="5:36" ht="20.100000000000001" customHeight="1" x14ac:dyDescent="0.25">
      <c r="W75" s="948"/>
      <c r="X75" s="954"/>
      <c r="Y75" s="720" t="s">
        <v>657</v>
      </c>
      <c r="Z75" s="874">
        <f t="shared" ca="1" si="21"/>
        <v>14</v>
      </c>
      <c r="AA75" s="879">
        <f t="shared" ca="1" si="22"/>
        <v>58</v>
      </c>
      <c r="AB75" s="716">
        <v>0.90553200244903564</v>
      </c>
      <c r="AC75" s="883">
        <f t="shared" si="23"/>
        <v>2</v>
      </c>
      <c r="AD75" s="890"/>
      <c r="AE75" s="890"/>
      <c r="AF75" s="333">
        <f t="shared" ca="1" si="24"/>
        <v>2</v>
      </c>
      <c r="AG75" s="333">
        <f t="shared" ca="1" si="25"/>
        <v>0</v>
      </c>
      <c r="AH75" s="327"/>
      <c r="AI75" s="327"/>
      <c r="AJ75" s="708">
        <v>56</v>
      </c>
    </row>
    <row r="76" spans="5:36" ht="20.100000000000001" customHeight="1" x14ac:dyDescent="0.25">
      <c r="W76" s="948"/>
      <c r="X76" s="954"/>
      <c r="Y76" s="875" t="s">
        <v>156</v>
      </c>
      <c r="Z76" s="874">
        <f t="shared" ca="1" si="21"/>
        <v>18</v>
      </c>
      <c r="AA76" s="879">
        <f t="shared" ca="1" si="22"/>
        <v>59</v>
      </c>
      <c r="AB76" s="716">
        <v>0.71270638704299927</v>
      </c>
      <c r="AC76" s="883">
        <f t="shared" si="23"/>
        <v>6</v>
      </c>
      <c r="AD76" s="890"/>
      <c r="AE76" s="890"/>
      <c r="AF76" s="333">
        <f t="shared" ca="1" si="24"/>
        <v>2</v>
      </c>
      <c r="AG76" s="333">
        <f t="shared" ca="1" si="25"/>
        <v>0</v>
      </c>
      <c r="AH76" s="327"/>
      <c r="AI76" s="327"/>
      <c r="AJ76" s="708">
        <v>57</v>
      </c>
    </row>
    <row r="77" spans="5:36" ht="20.100000000000001" customHeight="1" x14ac:dyDescent="0.25">
      <c r="W77" s="948"/>
      <c r="X77" s="954"/>
      <c r="Y77" s="875"/>
      <c r="Z77" s="874">
        <f ca="1">OFFSET($AA$37,AC69-1,0)*$X$37</f>
        <v>0</v>
      </c>
      <c r="AA77" s="879"/>
      <c r="AB77" s="716">
        <v>0.6414639949798584</v>
      </c>
      <c r="AC77" s="716"/>
      <c r="AD77" s="890"/>
      <c r="AE77" s="890"/>
      <c r="AF77" s="333">
        <f t="shared" ca="1" si="24"/>
        <v>2</v>
      </c>
      <c r="AG77" s="333">
        <f t="shared" ca="1" si="25"/>
        <v>0</v>
      </c>
      <c r="AH77" s="327"/>
      <c r="AI77" s="327"/>
      <c r="AJ77" s="708">
        <v>58</v>
      </c>
    </row>
    <row r="78" spans="5:36" ht="20.100000000000001" customHeight="1" x14ac:dyDescent="0.25">
      <c r="W78" s="948"/>
      <c r="X78" s="954"/>
      <c r="Y78" s="875"/>
      <c r="Z78" s="874">
        <f ca="1">OFFSET($AA$37,AC70-1,0)*$X$37</f>
        <v>35</v>
      </c>
      <c r="AA78" s="879"/>
      <c r="AB78" s="716">
        <v>0.49184888601303101</v>
      </c>
      <c r="AC78" s="716"/>
      <c r="AD78" s="890"/>
      <c r="AE78" s="890"/>
      <c r="AF78" s="333">
        <f t="shared" ca="1" si="24"/>
        <v>2</v>
      </c>
      <c r="AG78" s="333">
        <f t="shared" ca="1" si="25"/>
        <v>0</v>
      </c>
      <c r="AH78" s="327"/>
      <c r="AI78" s="327"/>
      <c r="AJ78" s="708">
        <v>59</v>
      </c>
    </row>
    <row r="79" spans="5:36" ht="20.100000000000001" customHeight="1" x14ac:dyDescent="0.25">
      <c r="W79" s="948"/>
      <c r="X79" s="954"/>
      <c r="Y79" s="875"/>
      <c r="Z79" s="874">
        <f ca="1">OFFSET($AA$37,AC71-1,0)*$X$37</f>
        <v>27</v>
      </c>
      <c r="AA79" s="879"/>
      <c r="AB79" s="716">
        <v>0.96822106838226318</v>
      </c>
      <c r="AC79" s="716"/>
      <c r="AD79" s="890"/>
      <c r="AE79" s="890"/>
      <c r="AF79" s="327"/>
      <c r="AG79" s="327"/>
      <c r="AH79" s="327"/>
      <c r="AI79" s="327"/>
      <c r="AJ79" s="708"/>
    </row>
    <row r="80" spans="5:36" ht="20.100000000000001" customHeight="1" x14ac:dyDescent="0.25">
      <c r="W80" s="948"/>
      <c r="X80" s="954"/>
      <c r="Y80" s="875"/>
      <c r="Z80" s="874">
        <f ca="1">OFFSET($AA$37,AC72-1,0)*$X$37</f>
        <v>0</v>
      </c>
      <c r="AA80" s="879"/>
      <c r="AB80" s="716">
        <v>0.64402395486831665</v>
      </c>
      <c r="AC80" s="716"/>
      <c r="AD80" s="890"/>
      <c r="AE80" s="890"/>
      <c r="AF80" s="327"/>
      <c r="AG80" s="327"/>
      <c r="AH80" s="327"/>
      <c r="AI80" s="327"/>
      <c r="AJ80" s="708"/>
    </row>
    <row r="81" spans="23:36" ht="20.100000000000001" customHeight="1" x14ac:dyDescent="0.25">
      <c r="W81" s="949"/>
      <c r="X81" s="955"/>
      <c r="Y81" s="876"/>
      <c r="Z81" s="877">
        <f ca="1">OFFSET($AA$37,AC73-1,0)*$X$37</f>
        <v>25</v>
      </c>
      <c r="AA81" s="880"/>
      <c r="AB81" s="719">
        <v>0.73935699462890625</v>
      </c>
      <c r="AC81" s="719"/>
      <c r="AD81" s="891"/>
      <c r="AE81" s="891"/>
      <c r="AF81" s="327"/>
      <c r="AG81" s="327"/>
      <c r="AH81" s="327"/>
      <c r="AI81" s="327"/>
      <c r="AJ81" s="708"/>
    </row>
  </sheetData>
  <mergeCells count="112">
    <mergeCell ref="W10:W17"/>
    <mergeCell ref="W18:W35"/>
    <mergeCell ref="W37:W81"/>
    <mergeCell ref="X18:X35"/>
    <mergeCell ref="X37:X81"/>
    <mergeCell ref="X2:X9"/>
    <mergeCell ref="B5:D5"/>
    <mergeCell ref="E5:G5"/>
    <mergeCell ref="H5:J5"/>
    <mergeCell ref="K5:M5"/>
    <mergeCell ref="N5:P5"/>
    <mergeCell ref="E2:G2"/>
    <mergeCell ref="E4:F4"/>
    <mergeCell ref="B2:D2"/>
    <mergeCell ref="Q5:S5"/>
    <mergeCell ref="E3:F3"/>
    <mergeCell ref="H3:I3"/>
    <mergeCell ref="K6:M6"/>
    <mergeCell ref="N6:P6"/>
    <mergeCell ref="C9:D9"/>
    <mergeCell ref="W2:W9"/>
    <mergeCell ref="N2:P2"/>
    <mergeCell ref="Q2:S2"/>
    <mergeCell ref="B6:D6"/>
    <mergeCell ref="H6:J6"/>
    <mergeCell ref="C8:D8"/>
    <mergeCell ref="Q16:S16"/>
    <mergeCell ref="N4:P4"/>
    <mergeCell ref="H7:J7"/>
    <mergeCell ref="K7:M7"/>
    <mergeCell ref="N7:P7"/>
    <mergeCell ref="Q6:S6"/>
    <mergeCell ref="O8:P8"/>
    <mergeCell ref="L8:M8"/>
    <mergeCell ref="Q7:S7"/>
    <mergeCell ref="R8:S8"/>
    <mergeCell ref="O10:P10"/>
    <mergeCell ref="R9:S9"/>
    <mergeCell ref="R10:S10"/>
    <mergeCell ref="O9:P9"/>
    <mergeCell ref="R11:S11"/>
    <mergeCell ref="E7:G7"/>
    <mergeCell ref="E6:G6"/>
    <mergeCell ref="H16:J16"/>
    <mergeCell ref="C10:D10"/>
    <mergeCell ref="B15:D15"/>
    <mergeCell ref="F10:G10"/>
    <mergeCell ref="I10:J10"/>
    <mergeCell ref="L10:M10"/>
    <mergeCell ref="F9:G9"/>
    <mergeCell ref="L9:M9"/>
    <mergeCell ref="I9:J9"/>
    <mergeCell ref="B7:D7"/>
    <mergeCell ref="F8:G8"/>
    <mergeCell ref="I8:J8"/>
    <mergeCell ref="C19:D19"/>
    <mergeCell ref="C20:D20"/>
    <mergeCell ref="F20:G20"/>
    <mergeCell ref="L20:M20"/>
    <mergeCell ref="C11:D11"/>
    <mergeCell ref="F11:G11"/>
    <mergeCell ref="I11:J11"/>
    <mergeCell ref="L11:M11"/>
    <mergeCell ref="C18:D18"/>
    <mergeCell ref="O11:P11"/>
    <mergeCell ref="E17:G17"/>
    <mergeCell ref="C12:D12"/>
    <mergeCell ref="E15:G15"/>
    <mergeCell ref="K15:M15"/>
    <mergeCell ref="B17:D17"/>
    <mergeCell ref="K16:M16"/>
    <mergeCell ref="N16:P16"/>
    <mergeCell ref="I12:J12"/>
    <mergeCell ref="O12:P12"/>
    <mergeCell ref="H15:J15"/>
    <mergeCell ref="E16:G16"/>
    <mergeCell ref="F12:G12"/>
    <mergeCell ref="L12:M12"/>
    <mergeCell ref="B16:D16"/>
    <mergeCell ref="R18:S18"/>
    <mergeCell ref="I19:J19"/>
    <mergeCell ref="L19:M19"/>
    <mergeCell ref="R19:S19"/>
    <mergeCell ref="O18:P18"/>
    <mergeCell ref="O19:P19"/>
    <mergeCell ref="F18:G18"/>
    <mergeCell ref="R20:S20"/>
    <mergeCell ref="F19:G19"/>
    <mergeCell ref="X10:X17"/>
    <mergeCell ref="R12:S12"/>
    <mergeCell ref="C22:D22"/>
    <mergeCell ref="N15:P15"/>
    <mergeCell ref="Q15:S15"/>
    <mergeCell ref="H17:J17"/>
    <mergeCell ref="I18:J18"/>
    <mergeCell ref="L18:M18"/>
    <mergeCell ref="C21:D21"/>
    <mergeCell ref="N17:P17"/>
    <mergeCell ref="Q17:S17"/>
    <mergeCell ref="F22:G22"/>
    <mergeCell ref="I22:J22"/>
    <mergeCell ref="L22:M22"/>
    <mergeCell ref="O22:P22"/>
    <mergeCell ref="R22:S22"/>
    <mergeCell ref="K17:M17"/>
    <mergeCell ref="I21:J21"/>
    <mergeCell ref="O21:P21"/>
    <mergeCell ref="I20:J20"/>
    <mergeCell ref="O20:P20"/>
    <mergeCell ref="L21:M21"/>
    <mergeCell ref="F21:G21"/>
    <mergeCell ref="R21:S21"/>
  </mergeCells>
  <phoneticPr fontId="3"/>
  <printOptions horizontalCentered="1" verticalCentered="1"/>
  <pageMargins left="0.7" right="0.7" top="0.75" bottom="0.75" header="0.3" footer="0.3"/>
  <pageSetup paperSize="9" orientation="landscape" r:id="rId1"/>
  <rowBreaks count="1" manualBreakCount="1">
    <brk id="68" max="24" man="1"/>
  </rowBreaks>
  <colBreaks count="1" manualBreakCount="1">
    <brk id="22" max="4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57">
    <tabColor theme="5" tint="0.79998168889431442"/>
    <pageSetUpPr fitToPage="1"/>
  </sheetPr>
  <dimension ref="A1:AG49"/>
  <sheetViews>
    <sheetView tabSelected="1" workbookViewId="0">
      <selection activeCell="V4" sqref="V4:AD13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49" width="2.59765625" style="731" customWidth="1"/>
    <col min="50" max="62" width="2.3984375" style="731" customWidth="1"/>
    <col min="63" max="16384" width="9" style="731"/>
  </cols>
  <sheetData>
    <row r="1" spans="1:33" ht="34.5" customHeight="1" x14ac:dyDescent="0.2">
      <c r="A1" s="1030" t="str">
        <f>B2</f>
        <v>L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(60)'!$AF$61,MATCH('予選(B)'!A1,'R抽選用 (60)'!$Q$56:$Q$67,0),0)</f>
        <v>#N/A</v>
      </c>
      <c r="I1" s="728" t="e">
        <f ca="1">OFFSET('R抽選用 (60)'!$AF$61,MATCH('予選(B)'!A1,'R抽選用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0</v>
      </c>
      <c r="AG1" s="731">
        <f>IF(AF1&gt;AF2,AF1,AF2)</f>
        <v>16</v>
      </c>
    </row>
    <row r="2" spans="1:33" ht="17.100000000000001" customHeight="1" x14ac:dyDescent="0.2">
      <c r="A2" s="732"/>
      <c r="B2" s="1032" t="s">
        <v>248</v>
      </c>
      <c r="C2" s="1033"/>
      <c r="D2" s="975" t="str">
        <f ca="1">B4</f>
        <v>FCアルピーノ②</v>
      </c>
      <c r="E2" s="976"/>
      <c r="F2" s="977"/>
      <c r="G2" s="975" t="str">
        <f ca="1">B6</f>
        <v>伊勢SSS</v>
      </c>
      <c r="H2" s="976"/>
      <c r="I2" s="977"/>
      <c r="J2" s="975" t="str">
        <f ca="1">B8</f>
        <v>エス・ヴィエント</v>
      </c>
      <c r="K2" s="976"/>
      <c r="L2" s="977"/>
      <c r="M2" s="975" t="str">
        <f ca="1">B10</f>
        <v>FCトラベッソ</v>
      </c>
      <c r="N2" s="976"/>
      <c r="O2" s="977"/>
      <c r="P2" s="975" t="str">
        <f ca="1">B12</f>
        <v>アミーゴスFC</v>
      </c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16</v>
      </c>
      <c r="AG2" s="731">
        <f>IF(AF1&gt;AF2,5,15)</f>
        <v>15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FCアルピーノ②</v>
      </c>
      <c r="C4" s="1001"/>
      <c r="D4" s="1050"/>
      <c r="E4" s="1051"/>
      <c r="F4" s="1052"/>
      <c r="G4" s="1053" t="str">
        <f>IF(G5="","",IF(G5=I5,"△",IF(G5&gt;I5,"○","●")))</f>
        <v>○</v>
      </c>
      <c r="H4" s="1054"/>
      <c r="I4" s="1055"/>
      <c r="J4" s="1053" t="str">
        <f>IF(J5="","",IF(J5=L5,"△",IF(J5&gt;L5,"○","●")))</f>
        <v/>
      </c>
      <c r="K4" s="1054"/>
      <c r="L4" s="1055"/>
      <c r="M4" s="1053" t="str">
        <f>IF(M5="","",IF(M5=O5,"△",IF(M5&gt;O5,"○","●")))</f>
        <v/>
      </c>
      <c r="N4" s="1054"/>
      <c r="O4" s="1055"/>
      <c r="P4" s="1053" t="str">
        <f>IF(P5="","",IF(P5=R5,"△",IF(P5&gt;R5,"○","●")))</f>
        <v>○</v>
      </c>
      <c r="Q4" s="1054"/>
      <c r="R4" s="1055"/>
      <c r="S4" s="975"/>
      <c r="T4" s="976"/>
      <c r="U4" s="977"/>
      <c r="V4" s="974"/>
      <c r="W4" s="974"/>
      <c r="X4" s="974"/>
      <c r="Y4" s="1042"/>
      <c r="Z4" s="974"/>
      <c r="AA4" s="1042"/>
      <c r="AB4" s="974"/>
      <c r="AC4" s="1045"/>
      <c r="AD4" s="1043"/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>
        <f>I20</f>
        <v>11</v>
      </c>
      <c r="H5" s="760" t="s">
        <v>50</v>
      </c>
      <c r="I5" s="761">
        <f>P20</f>
        <v>0</v>
      </c>
      <c r="J5" s="759" t="str">
        <f>I34</f>
        <v/>
      </c>
      <c r="K5" s="760" t="s">
        <v>50</v>
      </c>
      <c r="L5" s="761" t="str">
        <f>P34</f>
        <v/>
      </c>
      <c r="M5" s="759" t="str">
        <f>I38</f>
        <v/>
      </c>
      <c r="N5" s="760" t="s">
        <v>50</v>
      </c>
      <c r="O5" s="761" t="str">
        <f>P38</f>
        <v/>
      </c>
      <c r="P5" s="759">
        <f>I24</f>
        <v>6</v>
      </c>
      <c r="Q5" s="760" t="s">
        <v>50</v>
      </c>
      <c r="R5" s="761">
        <f>P24</f>
        <v>0</v>
      </c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伊勢SSS</v>
      </c>
      <c r="C6" s="1001"/>
      <c r="D6" s="1021" t="str">
        <f>IF(D7="","",IF(D7=F7,"△",IF(D7&gt;F7,"○","●")))</f>
        <v>●</v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>●</v>
      </c>
      <c r="N6" s="1022"/>
      <c r="O6" s="1023"/>
      <c r="P6" s="1021" t="str">
        <f>IF(P7="","",IF(P7=R7,"△",IF(P7&gt;R7,"○","●")))</f>
        <v/>
      </c>
      <c r="Q6" s="1022"/>
      <c r="R6" s="1023"/>
      <c r="S6" s="975"/>
      <c r="T6" s="976"/>
      <c r="U6" s="977"/>
      <c r="V6" s="974"/>
      <c r="W6" s="974"/>
      <c r="X6" s="974"/>
      <c r="Y6" s="1042"/>
      <c r="Z6" s="974"/>
      <c r="AA6" s="1042"/>
      <c r="AB6" s="974"/>
      <c r="AC6" s="1045"/>
      <c r="AD6" s="1043"/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>
        <f>IF(G4="","",I5)</f>
        <v>0</v>
      </c>
      <c r="E7" s="760" t="s">
        <v>50</v>
      </c>
      <c r="F7" s="762">
        <f>IF(G4="","",G5)</f>
        <v>11</v>
      </c>
      <c r="G7" s="1027"/>
      <c r="H7" s="1028"/>
      <c r="I7" s="1029"/>
      <c r="J7" s="759" t="str">
        <f>I40</f>
        <v/>
      </c>
      <c r="K7" s="760" t="s">
        <v>50</v>
      </c>
      <c r="L7" s="761" t="str">
        <f>P40</f>
        <v/>
      </c>
      <c r="M7" s="759">
        <f>I26</f>
        <v>0</v>
      </c>
      <c r="N7" s="760" t="s">
        <v>50</v>
      </c>
      <c r="O7" s="761">
        <f>P26</f>
        <v>7</v>
      </c>
      <c r="P7" s="759" t="str">
        <f>I36</f>
        <v/>
      </c>
      <c r="Q7" s="760" t="s">
        <v>50</v>
      </c>
      <c r="R7" s="761" t="str">
        <f>P36</f>
        <v/>
      </c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エス・ヴィエント</v>
      </c>
      <c r="C8" s="1001"/>
      <c r="D8" s="1021" t="str">
        <f>IF(D9="","",IF(D9=F9,"△",IF(D9&gt;F9,"○","●")))</f>
        <v/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>●</v>
      </c>
      <c r="N8" s="1022"/>
      <c r="O8" s="1023"/>
      <c r="P8" s="1021" t="str">
        <f>IF(P9="","",IF(P9=R9,"△",IF(P9&gt;R9,"○","●")))</f>
        <v>●</v>
      </c>
      <c r="Q8" s="1022"/>
      <c r="R8" s="1023"/>
      <c r="S8" s="975"/>
      <c r="T8" s="976"/>
      <c r="U8" s="977"/>
      <c r="V8" s="974"/>
      <c r="W8" s="974"/>
      <c r="X8" s="974"/>
      <c r="Y8" s="1042"/>
      <c r="Z8" s="974"/>
      <c r="AA8" s="1042"/>
      <c r="AB8" s="974"/>
      <c r="AC8" s="1045"/>
      <c r="AD8" s="1043"/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 t="str">
        <f>IF(J4="","",L5)</f>
        <v/>
      </c>
      <c r="E9" s="760" t="s">
        <v>50</v>
      </c>
      <c r="F9" s="762" t="str">
        <f>IF(J4="","",J5)</f>
        <v/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>
        <f>I22</f>
        <v>1</v>
      </c>
      <c r="N9" s="760" t="s">
        <v>50</v>
      </c>
      <c r="O9" s="761">
        <f>P22</f>
        <v>7</v>
      </c>
      <c r="P9" s="759">
        <f>I18</f>
        <v>0</v>
      </c>
      <c r="Q9" s="760" t="s">
        <v>50</v>
      </c>
      <c r="R9" s="761">
        <f>P18</f>
        <v>3</v>
      </c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FCトラベッソ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>○</v>
      </c>
      <c r="H10" s="1022"/>
      <c r="I10" s="1023"/>
      <c r="J10" s="1021" t="str">
        <f>IF(AND(J11="",J11=L11),"",IF(J11&gt;L11,"○",IF(J11&lt;L11,"●",IF(AND(J11&gt;=0,J11=L11),"△"))))</f>
        <v>○</v>
      </c>
      <c r="K10" s="1022"/>
      <c r="L10" s="1023"/>
      <c r="M10" s="1024"/>
      <c r="N10" s="1025"/>
      <c r="O10" s="1026"/>
      <c r="P10" s="1021" t="str">
        <f>IF(AND(P11="",P11=R11),"",IF(P11&gt;R11,"○",IF(P11&lt;R11,"●",IF(AND(P11&gt;=0,P11=R11),"△"))))</f>
        <v/>
      </c>
      <c r="Q10" s="1022"/>
      <c r="R10" s="1023"/>
      <c r="S10" s="975"/>
      <c r="T10" s="976"/>
      <c r="U10" s="977"/>
      <c r="V10" s="974"/>
      <c r="W10" s="974"/>
      <c r="X10" s="974"/>
      <c r="Y10" s="1042"/>
      <c r="Z10" s="974"/>
      <c r="AA10" s="1042"/>
      <c r="AB10" s="974"/>
      <c r="AC10" s="1045"/>
      <c r="AD10" s="1043"/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>
        <f>IF(M6="","",O7)</f>
        <v>7</v>
      </c>
      <c r="H11" s="760" t="s">
        <v>50</v>
      </c>
      <c r="I11" s="762">
        <f>IF(M6="","",M7)</f>
        <v>0</v>
      </c>
      <c r="J11" s="763">
        <f>IF(M8="","",O9)</f>
        <v>7</v>
      </c>
      <c r="K11" s="760" t="s">
        <v>50</v>
      </c>
      <c r="L11" s="762">
        <f>IF(M8="","",M9)</f>
        <v>1</v>
      </c>
      <c r="M11" s="1027"/>
      <c r="N11" s="1028"/>
      <c r="O11" s="1029"/>
      <c r="P11" s="759" t="str">
        <f>I32</f>
        <v/>
      </c>
      <c r="Q11" s="760" t="s">
        <v>50</v>
      </c>
      <c r="R11" s="761" t="str">
        <f>P32</f>
        <v/>
      </c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 t="str">
        <f ca="1">OFFSET('R抽選用 (60)'!$B$2,$AG$2+A12,$AG$1)</f>
        <v>アミーゴスFC</v>
      </c>
      <c r="C12" s="1001"/>
      <c r="D12" s="1021" t="str">
        <f>IF(AND(D13="",D13=F13),"",IF(D13&gt;F13,"○",IF(D13&lt;F13,"●",IF(AND(D13&gt;=0,D13=F13),"△"))))</f>
        <v>●</v>
      </c>
      <c r="E12" s="1022"/>
      <c r="F12" s="1023"/>
      <c r="G12" s="1021" t="str">
        <f>IF(AND(G13="",G13=I13),"",IF(G13&gt;I13,"○",IF(G13&lt;I13,"●",IF(AND(G13&gt;=0,G13=I13),"△"))))</f>
        <v/>
      </c>
      <c r="H12" s="1022"/>
      <c r="I12" s="1023"/>
      <c r="J12" s="1021" t="str">
        <f>IF(AND(J13="",J13=L13),"",IF(J13&gt;L13,"○",IF(J13&lt;L13,"●",IF(AND(J13&gt;=0,J13=L13),"△"))))</f>
        <v>○</v>
      </c>
      <c r="K12" s="1022"/>
      <c r="L12" s="1023"/>
      <c r="M12" s="1021" t="str">
        <f>IF(AND(M13="",M13=O13),"",IF(M13&gt;O13,"○",IF(M13&lt;O13,"●",IF(AND(M13&gt;=0,M13=O13),"△"))))</f>
        <v/>
      </c>
      <c r="N12" s="1022"/>
      <c r="O12" s="1023"/>
      <c r="P12" s="1024"/>
      <c r="Q12" s="1025"/>
      <c r="R12" s="1026"/>
      <c r="S12" s="975"/>
      <c r="T12" s="976"/>
      <c r="U12" s="977"/>
      <c r="V12" s="974"/>
      <c r="W12" s="974"/>
      <c r="X12" s="974"/>
      <c r="Y12" s="1042"/>
      <c r="Z12" s="974"/>
      <c r="AA12" s="1042"/>
      <c r="AB12" s="974"/>
      <c r="AC12" s="1045"/>
      <c r="AD12" s="1043"/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>
        <f>IF(P4="","",R5)</f>
        <v>0</v>
      </c>
      <c r="E13" s="760" t="s">
        <v>50</v>
      </c>
      <c r="F13" s="762">
        <f>IF(P4="","",P5)</f>
        <v>6</v>
      </c>
      <c r="G13" s="763" t="str">
        <f>IF(P6="","",R7)</f>
        <v/>
      </c>
      <c r="H13" s="760" t="s">
        <v>50</v>
      </c>
      <c r="I13" s="762" t="str">
        <f>IF(P6="","",P7)</f>
        <v/>
      </c>
      <c r="J13" s="763">
        <f>IF(P8="","",R9)</f>
        <v>3</v>
      </c>
      <c r="K13" s="760" t="s">
        <v>50</v>
      </c>
      <c r="L13" s="762">
        <f>IF(P8="","",P9)</f>
        <v>0</v>
      </c>
      <c r="M13" s="763" t="str">
        <f>IF(P10="","",R11)</f>
        <v/>
      </c>
      <c r="N13" s="760" t="s">
        <v>50</v>
      </c>
      <c r="O13" s="762" t="str">
        <f>IF(P10="","",P11)</f>
        <v/>
      </c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L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tr">
        <f ca="1">OFFSET('R抽選用 (60)'!$A$5,AG2-4,AG1)</f>
        <v>小笠原小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B8</f>
        <v>エス・ヴィエント</v>
      </c>
      <c r="E18" s="988"/>
      <c r="F18" s="988"/>
      <c r="G18" s="988"/>
      <c r="H18" s="988"/>
      <c r="I18" s="989">
        <f>IF(L18:L19="","",(L18+L19))</f>
        <v>0</v>
      </c>
      <c r="J18" s="990"/>
      <c r="K18" s="993" t="s">
        <v>51</v>
      </c>
      <c r="L18" s="742">
        <v>0</v>
      </c>
      <c r="M18" s="740" t="s">
        <v>50</v>
      </c>
      <c r="N18" s="742">
        <v>1</v>
      </c>
      <c r="O18" s="995" t="s">
        <v>52</v>
      </c>
      <c r="P18" s="990">
        <f>IF(N18:N19="","",(N18+N19))</f>
        <v>3</v>
      </c>
      <c r="Q18" s="997"/>
      <c r="R18" s="988" t="str">
        <f ca="1">B12</f>
        <v>アミーゴスFC</v>
      </c>
      <c r="S18" s="988"/>
      <c r="T18" s="988"/>
      <c r="U18" s="988"/>
      <c r="V18" s="988"/>
      <c r="W18" s="974" t="str">
        <f ca="1">B6</f>
        <v>伊勢SSS</v>
      </c>
      <c r="X18" s="974"/>
      <c r="Y18" s="1013"/>
      <c r="Z18" s="1013"/>
      <c r="AA18" s="1013"/>
      <c r="AB18" s="974" t="str">
        <f ca="1">B10</f>
        <v>FCトラベッソ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994"/>
      <c r="L19" s="743">
        <v>0</v>
      </c>
      <c r="M19" s="741" t="s">
        <v>50</v>
      </c>
      <c r="N19" s="743">
        <v>2</v>
      </c>
      <c r="O19" s="996"/>
      <c r="P19" s="992"/>
      <c r="Q19" s="998"/>
      <c r="R19" s="988"/>
      <c r="S19" s="988"/>
      <c r="T19" s="988"/>
      <c r="U19" s="988"/>
      <c r="V19" s="988"/>
      <c r="W19" s="974"/>
      <c r="X19" s="974"/>
      <c r="Y19" s="1013"/>
      <c r="Z19" s="1013"/>
      <c r="AA19" s="1013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B4</f>
        <v>FCアルピーノ②</v>
      </c>
      <c r="E20" s="988"/>
      <c r="F20" s="988"/>
      <c r="G20" s="988"/>
      <c r="H20" s="988"/>
      <c r="I20" s="989">
        <f>IF(L20:L21="","",(L20+L21))</f>
        <v>11</v>
      </c>
      <c r="J20" s="990"/>
      <c r="K20" s="993" t="s">
        <v>51</v>
      </c>
      <c r="L20" s="742">
        <v>4</v>
      </c>
      <c r="M20" s="740" t="s">
        <v>50</v>
      </c>
      <c r="N20" s="742">
        <v>0</v>
      </c>
      <c r="O20" s="995" t="s">
        <v>52</v>
      </c>
      <c r="P20" s="990">
        <f>IF(N20:N21="","",(N20+N21))</f>
        <v>0</v>
      </c>
      <c r="Q20" s="997"/>
      <c r="R20" s="988" t="str">
        <f ca="1">B6</f>
        <v>伊勢SSS</v>
      </c>
      <c r="S20" s="988"/>
      <c r="T20" s="988"/>
      <c r="U20" s="988"/>
      <c r="V20" s="988"/>
      <c r="W20" s="974" t="str">
        <f ca="1">B8</f>
        <v>エス・ヴィエント</v>
      </c>
      <c r="X20" s="974"/>
      <c r="Y20" s="1013"/>
      <c r="Z20" s="1013"/>
      <c r="AA20" s="1013"/>
      <c r="AB20" s="974" t="str">
        <f ca="1">B12</f>
        <v>アミーゴスFC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>
        <v>7</v>
      </c>
      <c r="M21" s="741" t="s">
        <v>50</v>
      </c>
      <c r="N21" s="743">
        <v>0</v>
      </c>
      <c r="O21" s="996"/>
      <c r="P21" s="992"/>
      <c r="Q21" s="998"/>
      <c r="R21" s="988"/>
      <c r="S21" s="988"/>
      <c r="T21" s="988"/>
      <c r="U21" s="988"/>
      <c r="V21" s="988"/>
      <c r="W21" s="974"/>
      <c r="X21" s="974"/>
      <c r="Y21" s="1013"/>
      <c r="Z21" s="1013"/>
      <c r="AA21" s="1013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0.50694444444444442</v>
      </c>
      <c r="C22" s="984"/>
      <c r="D22" s="1007" t="str">
        <f ca="1">B8</f>
        <v>エス・ヴィエント</v>
      </c>
      <c r="E22" s="1008"/>
      <c r="F22" s="1008"/>
      <c r="G22" s="1008"/>
      <c r="H22" s="1009"/>
      <c r="I22" s="989">
        <f>IF(L22:L23="","",(L22+L23))</f>
        <v>1</v>
      </c>
      <c r="J22" s="990"/>
      <c r="K22" s="1005" t="s">
        <v>51</v>
      </c>
      <c r="L22" s="740">
        <v>1</v>
      </c>
      <c r="M22" s="740" t="s">
        <v>50</v>
      </c>
      <c r="N22" s="740">
        <v>3</v>
      </c>
      <c r="O22" s="1005" t="s">
        <v>52</v>
      </c>
      <c r="P22" s="990">
        <f>IF(N22:N23="","",(N22+N23))</f>
        <v>7</v>
      </c>
      <c r="Q22" s="997"/>
      <c r="R22" s="999" t="str">
        <f ca="1">B10</f>
        <v>FCトラベッソ</v>
      </c>
      <c r="S22" s="1000"/>
      <c r="T22" s="1000"/>
      <c r="U22" s="1000"/>
      <c r="V22" s="1001"/>
      <c r="W22" s="974" t="str">
        <f ca="1">B4</f>
        <v>FCアルピーノ②</v>
      </c>
      <c r="X22" s="974"/>
      <c r="Y22" s="1013"/>
      <c r="Z22" s="1013"/>
      <c r="AA22" s="1013"/>
      <c r="AB22" s="974" t="str">
        <f ca="1">B6</f>
        <v>伊勢SSS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10"/>
      <c r="E23" s="1011"/>
      <c r="F23" s="1011"/>
      <c r="G23" s="1011"/>
      <c r="H23" s="1012"/>
      <c r="I23" s="991"/>
      <c r="J23" s="992"/>
      <c r="K23" s="1006"/>
      <c r="L23" s="741">
        <v>0</v>
      </c>
      <c r="M23" s="741" t="s">
        <v>50</v>
      </c>
      <c r="N23" s="741">
        <v>4</v>
      </c>
      <c r="O23" s="1006"/>
      <c r="P23" s="992"/>
      <c r="Q23" s="998"/>
      <c r="R23" s="1002"/>
      <c r="S23" s="1003"/>
      <c r="T23" s="1003"/>
      <c r="U23" s="1003"/>
      <c r="V23" s="1004"/>
      <c r="W23" s="974"/>
      <c r="X23" s="974"/>
      <c r="Y23" s="1013"/>
      <c r="Z23" s="1013"/>
      <c r="AA23" s="1013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0.54166666666666663</v>
      </c>
      <c r="C24" s="984"/>
      <c r="D24" s="999" t="str">
        <f ca="1">B4</f>
        <v>FCアルピーノ②</v>
      </c>
      <c r="E24" s="1000"/>
      <c r="F24" s="1000"/>
      <c r="G24" s="1000"/>
      <c r="H24" s="1001"/>
      <c r="I24" s="989">
        <f>IF(L24:L25="","",(L24+L25))</f>
        <v>6</v>
      </c>
      <c r="J24" s="990"/>
      <c r="K24" s="1005" t="s">
        <v>51</v>
      </c>
      <c r="L24" s="740">
        <v>1</v>
      </c>
      <c r="M24" s="740" t="s">
        <v>50</v>
      </c>
      <c r="N24" s="740">
        <v>0</v>
      </c>
      <c r="O24" s="1005" t="s">
        <v>52</v>
      </c>
      <c r="P24" s="990">
        <f>IF(N24:N25="","",(N24+N25))</f>
        <v>0</v>
      </c>
      <c r="Q24" s="997"/>
      <c r="R24" s="999" t="str">
        <f ca="1">B12</f>
        <v>アミーゴスFC</v>
      </c>
      <c r="S24" s="1000"/>
      <c r="T24" s="1000"/>
      <c r="U24" s="1000"/>
      <c r="V24" s="1001"/>
      <c r="W24" s="975" t="str">
        <f ca="1">B10</f>
        <v>FCトラベッソ</v>
      </c>
      <c r="X24" s="976"/>
      <c r="Y24" s="976"/>
      <c r="Z24" s="976"/>
      <c r="AA24" s="977"/>
      <c r="AB24" s="974" t="str">
        <f t="shared" ref="AB24" ca="1" si="0">B8</f>
        <v>エス・ヴィエント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>
        <v>5</v>
      </c>
      <c r="M25" s="741" t="s">
        <v>50</v>
      </c>
      <c r="N25" s="741">
        <v>0</v>
      </c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0.57638888888888895</v>
      </c>
      <c r="C26" s="984"/>
      <c r="D26" s="987" t="str">
        <f ca="1">B6</f>
        <v>伊勢SSS</v>
      </c>
      <c r="E26" s="987"/>
      <c r="F26" s="987"/>
      <c r="G26" s="987"/>
      <c r="H26" s="987"/>
      <c r="I26" s="989">
        <f>IF(L26:L27="","",(L26+L27))</f>
        <v>0</v>
      </c>
      <c r="J26" s="990"/>
      <c r="K26" s="993" t="s">
        <v>51</v>
      </c>
      <c r="L26" s="742">
        <v>0</v>
      </c>
      <c r="M26" s="740" t="s">
        <v>50</v>
      </c>
      <c r="N26" s="742">
        <v>4</v>
      </c>
      <c r="O26" s="995" t="s">
        <v>52</v>
      </c>
      <c r="P26" s="990">
        <f>IF(N26:N27="","",(N26+N27))</f>
        <v>7</v>
      </c>
      <c r="Q26" s="997"/>
      <c r="R26" s="987" t="str">
        <f ca="1">B10</f>
        <v>FCトラベッソ</v>
      </c>
      <c r="S26" s="987"/>
      <c r="T26" s="987"/>
      <c r="U26" s="987"/>
      <c r="V26" s="987"/>
      <c r="W26" s="975" t="str">
        <f ca="1">R24</f>
        <v>アミーゴスFC</v>
      </c>
      <c r="X26" s="976"/>
      <c r="Y26" s="976"/>
      <c r="Z26" s="976"/>
      <c r="AA26" s="977"/>
      <c r="AB26" s="974" t="str">
        <f t="shared" ref="AB26" ca="1" si="1">B4</f>
        <v>FCアルピーノ②</v>
      </c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>
        <v>0</v>
      </c>
      <c r="M27" s="741" t="s">
        <v>50</v>
      </c>
      <c r="N27" s="743">
        <v>3</v>
      </c>
      <c r="O27" s="996"/>
      <c r="P27" s="992"/>
      <c r="Q27" s="998"/>
      <c r="R27" s="988"/>
      <c r="S27" s="988"/>
      <c r="T27" s="988"/>
      <c r="U27" s="988"/>
      <c r="V27" s="988"/>
      <c r="W27" s="978"/>
      <c r="X27" s="979"/>
      <c r="Y27" s="979"/>
      <c r="Z27" s="979"/>
      <c r="AA27" s="980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L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tr">
        <f ca="1">OFFSET('R抽選用 (60)'!$A$5,AG2-3,AG1)</f>
        <v>日世南アルプススタジアム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983">
        <v>0.41666666666666669</v>
      </c>
      <c r="C32" s="984"/>
      <c r="D32" s="988" t="str">
        <f ca="1">B10</f>
        <v>FCトラベッソ</v>
      </c>
      <c r="E32" s="988"/>
      <c r="F32" s="988"/>
      <c r="G32" s="988"/>
      <c r="H32" s="988"/>
      <c r="I32" s="989" t="str">
        <f>IF(L32:L33="","",(L32+L33))</f>
        <v/>
      </c>
      <c r="J32" s="990"/>
      <c r="K32" s="993" t="s">
        <v>51</v>
      </c>
      <c r="L32" s="742"/>
      <c r="M32" s="740" t="s">
        <v>50</v>
      </c>
      <c r="N32" s="742"/>
      <c r="O32" s="995" t="s">
        <v>52</v>
      </c>
      <c r="P32" s="990" t="str">
        <f>IF(N32:N33="","",(N32+N33))</f>
        <v/>
      </c>
      <c r="Q32" s="997"/>
      <c r="R32" s="988" t="str">
        <f ca="1">B12</f>
        <v>アミーゴスFC</v>
      </c>
      <c r="S32" s="988"/>
      <c r="T32" s="988"/>
      <c r="U32" s="988"/>
      <c r="V32" s="988"/>
      <c r="W32" s="975" t="str">
        <f ca="1">B6</f>
        <v>伊勢SSS</v>
      </c>
      <c r="X32" s="976"/>
      <c r="Y32" s="976"/>
      <c r="Z32" s="976"/>
      <c r="AA32" s="977"/>
      <c r="AB32" s="974" t="str">
        <f ca="1">B8</f>
        <v>エス・ヴィエント</v>
      </c>
      <c r="AC32" s="974"/>
      <c r="AD32" s="974"/>
      <c r="AE32" s="738"/>
    </row>
    <row r="33" spans="1:31" ht="17.100000000000001" customHeight="1" x14ac:dyDescent="0.25">
      <c r="A33" s="1056"/>
      <c r="B33" s="985"/>
      <c r="C33" s="986"/>
      <c r="D33" s="988"/>
      <c r="E33" s="988"/>
      <c r="F33" s="988"/>
      <c r="G33" s="988"/>
      <c r="H33" s="988"/>
      <c r="I33" s="991"/>
      <c r="J33" s="992"/>
      <c r="K33" s="994"/>
      <c r="L33" s="743"/>
      <c r="M33" s="741" t="s">
        <v>50</v>
      </c>
      <c r="N33" s="743"/>
      <c r="O33" s="996"/>
      <c r="P33" s="992"/>
      <c r="Q33" s="998"/>
      <c r="R33" s="988"/>
      <c r="S33" s="988"/>
      <c r="T33" s="988"/>
      <c r="U33" s="988"/>
      <c r="V33" s="988"/>
      <c r="W33" s="978"/>
      <c r="X33" s="979"/>
      <c r="Y33" s="979"/>
      <c r="Z33" s="979"/>
      <c r="AA33" s="980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983">
        <v>0.4513888888888889</v>
      </c>
      <c r="C34" s="984"/>
      <c r="D34" s="988" t="str">
        <f ca="1">B4</f>
        <v>FCアルピーノ②</v>
      </c>
      <c r="E34" s="988"/>
      <c r="F34" s="988"/>
      <c r="G34" s="988"/>
      <c r="H34" s="988"/>
      <c r="I34" s="989" t="str">
        <f>IF(L34:L35="","",(L34+L35))</f>
        <v/>
      </c>
      <c r="J34" s="990"/>
      <c r="K34" s="993" t="s">
        <v>51</v>
      </c>
      <c r="L34" s="742"/>
      <c r="M34" s="740" t="s">
        <v>50</v>
      </c>
      <c r="N34" s="742"/>
      <c r="O34" s="995" t="s">
        <v>52</v>
      </c>
      <c r="P34" s="990" t="str">
        <f>IF(N34:N35="","",(N34+N35))</f>
        <v/>
      </c>
      <c r="Q34" s="997"/>
      <c r="R34" s="988" t="str">
        <f ca="1">B8</f>
        <v>エス・ヴィエント</v>
      </c>
      <c r="S34" s="988"/>
      <c r="T34" s="988"/>
      <c r="U34" s="988"/>
      <c r="V34" s="988"/>
      <c r="W34" s="974" t="str">
        <f ca="1">B10</f>
        <v>FCトラベッソ</v>
      </c>
      <c r="X34" s="974"/>
      <c r="Y34" s="1013"/>
      <c r="Z34" s="1013"/>
      <c r="AA34" s="1013"/>
      <c r="AB34" s="974" t="str">
        <f ca="1">B12</f>
        <v>アミーゴスFC</v>
      </c>
      <c r="AC34" s="974"/>
      <c r="AD34" s="974"/>
      <c r="AE34" s="738"/>
    </row>
    <row r="35" spans="1:31" ht="17.100000000000001" customHeight="1" x14ac:dyDescent="0.25">
      <c r="A35" s="1056"/>
      <c r="B35" s="985"/>
      <c r="C35" s="986"/>
      <c r="D35" s="988"/>
      <c r="E35" s="988"/>
      <c r="F35" s="988"/>
      <c r="G35" s="988"/>
      <c r="H35" s="988"/>
      <c r="I35" s="991"/>
      <c r="J35" s="992"/>
      <c r="K35" s="994"/>
      <c r="L35" s="743"/>
      <c r="M35" s="741" t="s">
        <v>50</v>
      </c>
      <c r="N35" s="743"/>
      <c r="O35" s="996"/>
      <c r="P35" s="992"/>
      <c r="Q35" s="998"/>
      <c r="R35" s="988"/>
      <c r="S35" s="988"/>
      <c r="T35" s="988"/>
      <c r="U35" s="988"/>
      <c r="V35" s="988"/>
      <c r="W35" s="974"/>
      <c r="X35" s="974"/>
      <c r="Y35" s="1013"/>
      <c r="Z35" s="1013"/>
      <c r="AA35" s="1013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983">
        <v>0.4861111111111111</v>
      </c>
      <c r="C36" s="984"/>
      <c r="D36" s="999" t="str">
        <f ca="1">B6</f>
        <v>伊勢SSS</v>
      </c>
      <c r="E36" s="1000"/>
      <c r="F36" s="1000"/>
      <c r="G36" s="1000"/>
      <c r="H36" s="1001"/>
      <c r="I36" s="989" t="str">
        <f>IF(L36:L37="","",(L36+L37))</f>
        <v/>
      </c>
      <c r="J36" s="990"/>
      <c r="K36" s="1005" t="s">
        <v>51</v>
      </c>
      <c r="L36" s="740"/>
      <c r="M36" s="740" t="s">
        <v>50</v>
      </c>
      <c r="N36" s="740"/>
      <c r="O36" s="1005" t="s">
        <v>52</v>
      </c>
      <c r="P36" s="990" t="str">
        <f>IF(N36:N37="","",(N36+N37))</f>
        <v/>
      </c>
      <c r="Q36" s="997"/>
      <c r="R36" s="999" t="str">
        <f ca="1">B12</f>
        <v>アミーゴスFC</v>
      </c>
      <c r="S36" s="1000"/>
      <c r="T36" s="1000"/>
      <c r="U36" s="1000"/>
      <c r="V36" s="1001"/>
      <c r="W36" s="974" t="str">
        <f ca="1">B8</f>
        <v>エス・ヴィエント</v>
      </c>
      <c r="X36" s="974"/>
      <c r="Y36" s="1013"/>
      <c r="Z36" s="1013"/>
      <c r="AA36" s="1013"/>
      <c r="AB36" s="974" t="str">
        <f ca="1">B4</f>
        <v>FCアルピーノ②</v>
      </c>
      <c r="AC36" s="974"/>
      <c r="AD36" s="974"/>
    </row>
    <row r="37" spans="1:31" ht="17.100000000000001" customHeight="1" x14ac:dyDescent="0.25">
      <c r="A37" s="1056"/>
      <c r="B37" s="985"/>
      <c r="C37" s="986"/>
      <c r="D37" s="1002"/>
      <c r="E37" s="1003"/>
      <c r="F37" s="1003"/>
      <c r="G37" s="1003"/>
      <c r="H37" s="1004"/>
      <c r="I37" s="991"/>
      <c r="J37" s="992"/>
      <c r="K37" s="1006"/>
      <c r="L37" s="741"/>
      <c r="M37" s="741" t="s">
        <v>50</v>
      </c>
      <c r="N37" s="741"/>
      <c r="O37" s="1006"/>
      <c r="P37" s="992"/>
      <c r="Q37" s="998"/>
      <c r="R37" s="1002"/>
      <c r="S37" s="1003"/>
      <c r="T37" s="1003"/>
      <c r="U37" s="1003"/>
      <c r="V37" s="1004"/>
      <c r="W37" s="974"/>
      <c r="X37" s="974"/>
      <c r="Y37" s="1013"/>
      <c r="Z37" s="1013"/>
      <c r="AA37" s="1013"/>
      <c r="AB37" s="974"/>
      <c r="AC37" s="974"/>
      <c r="AD37" s="974"/>
    </row>
    <row r="38" spans="1:31" ht="17.100000000000001" customHeight="1" x14ac:dyDescent="0.25">
      <c r="A38" s="1056">
        <v>4</v>
      </c>
      <c r="B38" s="983">
        <v>0.52083333333333337</v>
      </c>
      <c r="C38" s="984"/>
      <c r="D38" s="999" t="str">
        <f ca="1">B4</f>
        <v>FCアルピーノ②</v>
      </c>
      <c r="E38" s="1000"/>
      <c r="F38" s="1000"/>
      <c r="G38" s="1000"/>
      <c r="H38" s="1001"/>
      <c r="I38" s="989" t="str">
        <f>IF(L38:L39="","",(L38+L39))</f>
        <v/>
      </c>
      <c r="J38" s="990"/>
      <c r="K38" s="1005" t="s">
        <v>51</v>
      </c>
      <c r="L38" s="744"/>
      <c r="M38" s="744" t="s">
        <v>50</v>
      </c>
      <c r="N38" s="744"/>
      <c r="O38" s="1005" t="s">
        <v>52</v>
      </c>
      <c r="P38" s="990" t="str">
        <f>IF(N38:N39="","",(N38+N39))</f>
        <v/>
      </c>
      <c r="Q38" s="997"/>
      <c r="R38" s="999" t="str">
        <f ca="1">B10</f>
        <v>FCトラベッソ</v>
      </c>
      <c r="S38" s="1000"/>
      <c r="T38" s="1000"/>
      <c r="U38" s="1000"/>
      <c r="V38" s="1001"/>
      <c r="W38" s="975" t="str">
        <f ca="1">B12</f>
        <v>アミーゴスFC</v>
      </c>
      <c r="X38" s="976"/>
      <c r="Y38" s="976"/>
      <c r="Z38" s="976"/>
      <c r="AA38" s="977"/>
      <c r="AB38" s="974" t="str">
        <f ca="1">B6</f>
        <v>伊勢SSS</v>
      </c>
      <c r="AC38" s="974"/>
      <c r="AD38" s="974"/>
      <c r="AE38" s="738"/>
    </row>
    <row r="39" spans="1:31" ht="17.100000000000001" customHeight="1" x14ac:dyDescent="0.25">
      <c r="A39" s="1056"/>
      <c r="B39" s="985"/>
      <c r="C39" s="986"/>
      <c r="D39" s="1002"/>
      <c r="E39" s="1003"/>
      <c r="F39" s="1003"/>
      <c r="G39" s="1003"/>
      <c r="H39" s="1004"/>
      <c r="I39" s="991"/>
      <c r="J39" s="992"/>
      <c r="K39" s="1006"/>
      <c r="L39" s="741"/>
      <c r="M39" s="741" t="s">
        <v>50</v>
      </c>
      <c r="N39" s="741"/>
      <c r="O39" s="1006"/>
      <c r="P39" s="992"/>
      <c r="Q39" s="998"/>
      <c r="R39" s="1002"/>
      <c r="S39" s="1003"/>
      <c r="T39" s="1003"/>
      <c r="U39" s="1003"/>
      <c r="V39" s="1004"/>
      <c r="W39" s="978"/>
      <c r="X39" s="979"/>
      <c r="Y39" s="979"/>
      <c r="Z39" s="979"/>
      <c r="AA39" s="980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983">
        <v>0.55555555555555558</v>
      </c>
      <c r="C40" s="984"/>
      <c r="D40" s="999" t="str">
        <f ca="1">B6</f>
        <v>伊勢SSS</v>
      </c>
      <c r="E40" s="1000"/>
      <c r="F40" s="1000"/>
      <c r="G40" s="1000"/>
      <c r="H40" s="1001"/>
      <c r="I40" s="989" t="str">
        <f>IF(L40:L41="","",(L40+L41))</f>
        <v/>
      </c>
      <c r="J40" s="990"/>
      <c r="K40" s="1005" t="s">
        <v>51</v>
      </c>
      <c r="L40" s="740"/>
      <c r="M40" s="740" t="s">
        <v>50</v>
      </c>
      <c r="N40" s="740"/>
      <c r="O40" s="1005" t="s">
        <v>52</v>
      </c>
      <c r="P40" s="990" t="str">
        <f>IF(N40:N41="","",(N40+N41))</f>
        <v/>
      </c>
      <c r="Q40" s="997"/>
      <c r="R40" s="999" t="str">
        <f ca="1">B8</f>
        <v>エス・ヴィエント</v>
      </c>
      <c r="S40" s="1000"/>
      <c r="T40" s="1000"/>
      <c r="U40" s="1000"/>
      <c r="V40" s="1001"/>
      <c r="W40" s="975" t="str">
        <f ca="1">B4</f>
        <v>FCアルピーノ②</v>
      </c>
      <c r="X40" s="976"/>
      <c r="Y40" s="976"/>
      <c r="Z40" s="976"/>
      <c r="AA40" s="977"/>
      <c r="AB40" s="974" t="str">
        <f t="shared" ref="AB40" ca="1" si="2">B10</f>
        <v>FCトラベッソ</v>
      </c>
      <c r="AC40" s="974"/>
      <c r="AD40" s="974"/>
      <c r="AE40" s="738"/>
    </row>
    <row r="41" spans="1:31" ht="17.100000000000001" customHeight="1" x14ac:dyDescent="0.25">
      <c r="A41" s="1056"/>
      <c r="B41" s="985"/>
      <c r="C41" s="986"/>
      <c r="D41" s="1002"/>
      <c r="E41" s="1003"/>
      <c r="F41" s="1003"/>
      <c r="G41" s="1003"/>
      <c r="H41" s="1004"/>
      <c r="I41" s="991"/>
      <c r="J41" s="992"/>
      <c r="K41" s="1006"/>
      <c r="L41" s="741"/>
      <c r="M41" s="741" t="s">
        <v>50</v>
      </c>
      <c r="N41" s="741"/>
      <c r="O41" s="1006"/>
      <c r="P41" s="992"/>
      <c r="Q41" s="998"/>
      <c r="R41" s="1002"/>
      <c r="S41" s="1003"/>
      <c r="T41" s="1003"/>
      <c r="U41" s="1003"/>
      <c r="V41" s="1004"/>
      <c r="W41" s="978"/>
      <c r="X41" s="979"/>
      <c r="Y41" s="979"/>
      <c r="Z41" s="979"/>
      <c r="AA41" s="980"/>
      <c r="AB41" s="974"/>
      <c r="AC41" s="974"/>
      <c r="AD41" s="974"/>
      <c r="AE41" s="738"/>
    </row>
    <row r="43" spans="1:31" x14ac:dyDescent="0.2">
      <c r="B43" s="745"/>
      <c r="C43" s="738"/>
      <c r="W43" s="738"/>
      <c r="X43" s="738"/>
      <c r="Y43" s="738"/>
      <c r="Z43" s="738"/>
      <c r="AA43" s="738"/>
      <c r="AB43" s="738"/>
      <c r="AC43" s="738"/>
    </row>
    <row r="44" spans="1:31" ht="13.9" x14ac:dyDescent="0.2">
      <c r="B44" s="745"/>
      <c r="C44" s="745"/>
      <c r="D44" s="748"/>
      <c r="E44" s="748"/>
      <c r="F44" s="748"/>
      <c r="G44" s="748"/>
      <c r="H44" s="748"/>
      <c r="K44" s="745"/>
      <c r="M44" s="747"/>
      <c r="O44" s="745"/>
      <c r="P44" s="746"/>
    </row>
    <row r="45" spans="1:31" ht="13.5" customHeight="1" x14ac:dyDescent="0.2">
      <c r="B45" s="745"/>
      <c r="C45" s="754"/>
      <c r="D45" s="756"/>
      <c r="E45" s="748"/>
      <c r="F45" s="748"/>
      <c r="G45" s="748"/>
      <c r="H45" s="748"/>
      <c r="I45" s="746"/>
      <c r="K45" s="745"/>
      <c r="M45" s="747"/>
      <c r="O45" s="745"/>
      <c r="P45" s="746"/>
    </row>
    <row r="46" spans="1:31" ht="13.9" x14ac:dyDescent="0.2">
      <c r="B46" s="745"/>
      <c r="C46" s="755"/>
      <c r="D46" s="757"/>
      <c r="E46" s="749"/>
      <c r="F46" s="749"/>
      <c r="G46" s="749"/>
      <c r="H46" s="749"/>
      <c r="I46" s="758"/>
      <c r="J46" s="750"/>
      <c r="K46" s="751"/>
      <c r="M46" s="747"/>
      <c r="O46" s="745"/>
      <c r="P46" s="752"/>
      <c r="Q46" s="753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</row>
    <row r="47" spans="1:31" ht="13.9" x14ac:dyDescent="0.2">
      <c r="B47" s="745"/>
      <c r="C47" s="738"/>
      <c r="D47" s="749"/>
      <c r="E47" s="749"/>
      <c r="F47" s="749"/>
      <c r="G47" s="749"/>
      <c r="H47" s="749"/>
      <c r="I47" s="750"/>
      <c r="J47" s="750"/>
      <c r="K47" s="751"/>
      <c r="M47" s="747"/>
      <c r="O47" s="745"/>
      <c r="P47" s="752"/>
      <c r="Q47" s="753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</row>
    <row r="48" spans="1:31" ht="13.9" x14ac:dyDescent="0.2">
      <c r="B48" s="745"/>
      <c r="C48" s="755"/>
      <c r="D48" s="757"/>
      <c r="E48" s="749"/>
      <c r="F48" s="749"/>
      <c r="G48" s="749"/>
      <c r="H48" s="749"/>
      <c r="I48" s="758"/>
      <c r="J48" s="750"/>
      <c r="K48" s="751"/>
      <c r="M48" s="747"/>
      <c r="O48" s="745"/>
      <c r="P48" s="752"/>
      <c r="Q48" s="753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</row>
    <row r="49" spans="2:29" ht="13.9" x14ac:dyDescent="0.2">
      <c r="B49" s="745"/>
      <c r="C49" s="738"/>
      <c r="D49" s="749"/>
      <c r="E49" s="749"/>
      <c r="F49" s="749"/>
      <c r="G49" s="749"/>
      <c r="H49" s="749"/>
      <c r="I49" s="750"/>
      <c r="J49" s="750"/>
      <c r="K49" s="751"/>
      <c r="M49" s="747"/>
      <c r="O49" s="745"/>
      <c r="P49" s="752"/>
      <c r="Q49" s="753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</row>
  </sheetData>
  <protectedRanges>
    <protectedRange password="C4D3" sqref="D4:R4 D6:R6 D8:R8 D10:R10 D12:R12" name="関数データ保護"/>
  </protectedRanges>
  <mergeCells count="201">
    <mergeCell ref="AD2:AD3"/>
    <mergeCell ref="A4:A5"/>
    <mergeCell ref="B4:C5"/>
    <mergeCell ref="D4:F5"/>
    <mergeCell ref="S4:U5"/>
    <mergeCell ref="V4:X5"/>
    <mergeCell ref="Y4:Z5"/>
    <mergeCell ref="AA4:AB5"/>
    <mergeCell ref="AC4:AC5"/>
    <mergeCell ref="AD4:AD5"/>
    <mergeCell ref="G4:I4"/>
    <mergeCell ref="J4:L4"/>
    <mergeCell ref="M4:O4"/>
    <mergeCell ref="P4:R4"/>
    <mergeCell ref="A1:B1"/>
    <mergeCell ref="C1:E1"/>
    <mergeCell ref="B2:C3"/>
    <mergeCell ref="D2:F3"/>
    <mergeCell ref="J2:L3"/>
    <mergeCell ref="G2:I3"/>
    <mergeCell ref="Y8:Z9"/>
    <mergeCell ref="AA8:AB9"/>
    <mergeCell ref="AC8:AC9"/>
    <mergeCell ref="A6:A7"/>
    <mergeCell ref="B8:C9"/>
    <mergeCell ref="M2:O3"/>
    <mergeCell ref="P2:R3"/>
    <mergeCell ref="S2:U3"/>
    <mergeCell ref="V2:X3"/>
    <mergeCell ref="Y2:Z3"/>
    <mergeCell ref="AA2:AB3"/>
    <mergeCell ref="A8:A9"/>
    <mergeCell ref="B6:C7"/>
    <mergeCell ref="D6:F6"/>
    <mergeCell ref="D8:F8"/>
    <mergeCell ref="G8:I8"/>
    <mergeCell ref="G6:I7"/>
    <mergeCell ref="AE4:AE5"/>
    <mergeCell ref="J8:L9"/>
    <mergeCell ref="S8:U9"/>
    <mergeCell ref="V8:X9"/>
    <mergeCell ref="AD10:AD11"/>
    <mergeCell ref="AE10:AE11"/>
    <mergeCell ref="AC10:AC11"/>
    <mergeCell ref="AC6:AC7"/>
    <mergeCell ref="AD6:AD7"/>
    <mergeCell ref="AE6:AE7"/>
    <mergeCell ref="S6:U7"/>
    <mergeCell ref="V6:X7"/>
    <mergeCell ref="Y6:Z7"/>
    <mergeCell ref="AA6:AB7"/>
    <mergeCell ref="AD8:AD9"/>
    <mergeCell ref="AE8:AE9"/>
    <mergeCell ref="J6:L6"/>
    <mergeCell ref="M6:O6"/>
    <mergeCell ref="P6:R6"/>
    <mergeCell ref="M8:O8"/>
    <mergeCell ref="P8:R8"/>
    <mergeCell ref="A10:A11"/>
    <mergeCell ref="B10:C11"/>
    <mergeCell ref="M10:O11"/>
    <mergeCell ref="S10:U11"/>
    <mergeCell ref="V10:X11"/>
    <mergeCell ref="Y10:Z11"/>
    <mergeCell ref="AA12:AB13"/>
    <mergeCell ref="P12:R13"/>
    <mergeCell ref="S12:U13"/>
    <mergeCell ref="V12:X13"/>
    <mergeCell ref="Y12:Z13"/>
    <mergeCell ref="AA10:AB11"/>
    <mergeCell ref="D10:F10"/>
    <mergeCell ref="G10:I10"/>
    <mergeCell ref="J10:L10"/>
    <mergeCell ref="P10:R10"/>
    <mergeCell ref="AC12:AC13"/>
    <mergeCell ref="AD12:AD13"/>
    <mergeCell ref="AE12:AE13"/>
    <mergeCell ref="W16:AA17"/>
    <mergeCell ref="AB16:AD17"/>
    <mergeCell ref="A16:A17"/>
    <mergeCell ref="B16:C17"/>
    <mergeCell ref="D16:E17"/>
    <mergeCell ref="F16:H17"/>
    <mergeCell ref="I16:K17"/>
    <mergeCell ref="L16:V17"/>
    <mergeCell ref="B15:H15"/>
    <mergeCell ref="A12:A13"/>
    <mergeCell ref="B12:C13"/>
    <mergeCell ref="D12:F12"/>
    <mergeCell ref="G12:I12"/>
    <mergeCell ref="J12:L12"/>
    <mergeCell ref="M12:O12"/>
    <mergeCell ref="AB20:AD21"/>
    <mergeCell ref="A22:A23"/>
    <mergeCell ref="B22:C23"/>
    <mergeCell ref="D20:H21"/>
    <mergeCell ref="I20:J21"/>
    <mergeCell ref="K20:K21"/>
    <mergeCell ref="O20:O21"/>
    <mergeCell ref="W18:AA19"/>
    <mergeCell ref="AB18:AD19"/>
    <mergeCell ref="A18:A19"/>
    <mergeCell ref="B18:C19"/>
    <mergeCell ref="P20:Q21"/>
    <mergeCell ref="R20:V21"/>
    <mergeCell ref="W22:AA23"/>
    <mergeCell ref="A20:A21"/>
    <mergeCell ref="B20:C21"/>
    <mergeCell ref="D18:H19"/>
    <mergeCell ref="I18:J19"/>
    <mergeCell ref="K18:K19"/>
    <mergeCell ref="O18:O19"/>
    <mergeCell ref="P18:Q19"/>
    <mergeCell ref="R18:V19"/>
    <mergeCell ref="W20:AA21"/>
    <mergeCell ref="R22:V23"/>
    <mergeCell ref="A26:A27"/>
    <mergeCell ref="B26:C27"/>
    <mergeCell ref="D24:H25"/>
    <mergeCell ref="I24:J25"/>
    <mergeCell ref="K24:K25"/>
    <mergeCell ref="O24:O25"/>
    <mergeCell ref="P24:Q25"/>
    <mergeCell ref="R24:V25"/>
    <mergeCell ref="W26:AA27"/>
    <mergeCell ref="B24:C25"/>
    <mergeCell ref="D26:H27"/>
    <mergeCell ref="I26:J27"/>
    <mergeCell ref="K26:K27"/>
    <mergeCell ref="O26:O27"/>
    <mergeCell ref="P26:Q27"/>
    <mergeCell ref="R26:V27"/>
    <mergeCell ref="W24:AA25"/>
    <mergeCell ref="A24:A25"/>
    <mergeCell ref="AB24:AD25"/>
    <mergeCell ref="D40:H41"/>
    <mergeCell ref="I40:J41"/>
    <mergeCell ref="K40:K41"/>
    <mergeCell ref="O40:O41"/>
    <mergeCell ref="A34:A35"/>
    <mergeCell ref="B34:C35"/>
    <mergeCell ref="D22:H23"/>
    <mergeCell ref="I22:J23"/>
    <mergeCell ref="K22:K23"/>
    <mergeCell ref="O22:O23"/>
    <mergeCell ref="A40:A41"/>
    <mergeCell ref="B40:C41"/>
    <mergeCell ref="B28:H29"/>
    <mergeCell ref="A30:A31"/>
    <mergeCell ref="B30:C31"/>
    <mergeCell ref="D30:E31"/>
    <mergeCell ref="F30:H31"/>
    <mergeCell ref="I30:K31"/>
    <mergeCell ref="L30:V31"/>
    <mergeCell ref="A32:A33"/>
    <mergeCell ref="B32:C33"/>
    <mergeCell ref="D38:H39"/>
    <mergeCell ref="I38:J39"/>
    <mergeCell ref="AB36:AD37"/>
    <mergeCell ref="K38:K39"/>
    <mergeCell ref="A36:A37"/>
    <mergeCell ref="B36:C37"/>
    <mergeCell ref="A38:A39"/>
    <mergeCell ref="B38:C39"/>
    <mergeCell ref="D32:H33"/>
    <mergeCell ref="I32:J33"/>
    <mergeCell ref="K32:K33"/>
    <mergeCell ref="O32:O33"/>
    <mergeCell ref="D34:H35"/>
    <mergeCell ref="I34:J35"/>
    <mergeCell ref="K34:K35"/>
    <mergeCell ref="O34:O35"/>
    <mergeCell ref="O38:O39"/>
    <mergeCell ref="D36:H37"/>
    <mergeCell ref="I36:J37"/>
    <mergeCell ref="K36:K37"/>
    <mergeCell ref="O36:O37"/>
    <mergeCell ref="W30:AA31"/>
    <mergeCell ref="AB30:AD31"/>
    <mergeCell ref="P22:Q23"/>
    <mergeCell ref="AB26:AD27"/>
    <mergeCell ref="AB22:AD23"/>
    <mergeCell ref="AB40:AD41"/>
    <mergeCell ref="P32:Q33"/>
    <mergeCell ref="R32:V33"/>
    <mergeCell ref="W38:AA39"/>
    <mergeCell ref="AB38:AD39"/>
    <mergeCell ref="W36:AA37"/>
    <mergeCell ref="P34:Q35"/>
    <mergeCell ref="R34:V35"/>
    <mergeCell ref="W40:AA41"/>
    <mergeCell ref="P40:Q41"/>
    <mergeCell ref="R40:V41"/>
    <mergeCell ref="AB34:AD35"/>
    <mergeCell ref="W32:AA33"/>
    <mergeCell ref="AB32:AD33"/>
    <mergeCell ref="P38:Q39"/>
    <mergeCell ref="R38:V39"/>
    <mergeCell ref="W34:AA35"/>
    <mergeCell ref="P36:Q37"/>
    <mergeCell ref="R36:V37"/>
  </mergeCells>
  <phoneticPr fontId="3"/>
  <conditionalFormatting sqref="V4:AD13">
    <cfRule type="expression" dxfId="2" priority="1">
      <formula>$I$26=""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C68A8-D788-4916-9BAB-0E2D12F49254}">
  <sheetPr codeName="Sheet20"/>
  <dimension ref="A2:AL41"/>
  <sheetViews>
    <sheetView showGridLines="0" topLeftCell="A39" workbookViewId="0">
      <selection activeCell="A42" sqref="A42:XFD69"/>
    </sheetView>
  </sheetViews>
  <sheetFormatPr defaultColWidth="2.1328125" defaultRowHeight="12.4" x14ac:dyDescent="0.25"/>
  <cols>
    <col min="1" max="1" width="4.1328125" style="813" customWidth="1"/>
    <col min="2" max="3" width="2.1328125" style="813"/>
    <col min="4" max="4" width="8.73046875" style="813" customWidth="1"/>
    <col min="5" max="19" width="3.46484375" style="813" customWidth="1"/>
    <col min="20" max="20" width="2.46484375" style="813" bestFit="1" customWidth="1"/>
    <col min="21" max="21" width="2.1328125" style="813"/>
    <col min="22" max="23" width="2.46484375" style="813" bestFit="1" customWidth="1"/>
    <col min="24" max="24" width="2.1328125" style="813"/>
    <col min="25" max="26" width="2.46484375" style="813" bestFit="1" customWidth="1"/>
    <col min="27" max="27" width="9" style="813" bestFit="1" customWidth="1"/>
    <col min="28" max="28" width="4.265625" style="813" customWidth="1"/>
    <col min="29" max="29" width="4.1328125" style="813" customWidth="1"/>
    <col min="30" max="30" width="2.1328125" style="813"/>
    <col min="31" max="31" width="2.46484375" style="813" bestFit="1" customWidth="1"/>
    <col min="32" max="32" width="5.3984375" style="813" bestFit="1" customWidth="1"/>
    <col min="33" max="33" width="5.265625" style="813" bestFit="1" customWidth="1"/>
    <col min="34" max="34" width="9.1328125" style="813" bestFit="1" customWidth="1"/>
    <col min="35" max="35" width="6.46484375" style="813" bestFit="1" customWidth="1"/>
    <col min="36" max="36" width="5.265625" style="813" bestFit="1" customWidth="1"/>
    <col min="37" max="37" width="2.1328125" style="813"/>
    <col min="38" max="38" width="8.73046875" style="813" customWidth="1"/>
    <col min="39" max="16384" width="2.1328125" style="813"/>
  </cols>
  <sheetData>
    <row r="2" spans="1:38" x14ac:dyDescent="0.25">
      <c r="T2" s="1061" t="s">
        <v>481</v>
      </c>
      <c r="U2" s="1061"/>
      <c r="V2" s="1061"/>
      <c r="W2" s="1061"/>
      <c r="X2" s="1061"/>
      <c r="Y2" s="1061"/>
      <c r="Z2" s="1061"/>
      <c r="AA2" s="1061"/>
      <c r="AC2" s="1061" t="s">
        <v>482</v>
      </c>
      <c r="AD2" s="1061"/>
      <c r="AE2" s="1061"/>
      <c r="AF2" s="1061"/>
      <c r="AG2" s="1061"/>
      <c r="AH2" s="1061"/>
      <c r="AI2" s="1061"/>
      <c r="AJ2" s="1061"/>
      <c r="AK2" s="1061"/>
      <c r="AL2" s="1061"/>
    </row>
    <row r="3" spans="1:38" x14ac:dyDescent="0.25">
      <c r="E3" s="1062">
        <v>1</v>
      </c>
      <c r="F3" s="1062"/>
      <c r="G3" s="1062"/>
      <c r="H3" s="1062">
        <v>2</v>
      </c>
      <c r="I3" s="1062"/>
      <c r="J3" s="1062"/>
      <c r="K3" s="1062">
        <v>3</v>
      </c>
      <c r="L3" s="1062"/>
      <c r="M3" s="1062"/>
      <c r="N3" s="1062">
        <v>4</v>
      </c>
      <c r="O3" s="1062"/>
      <c r="P3" s="1062"/>
      <c r="Q3" s="1062">
        <v>5</v>
      </c>
      <c r="R3" s="1062"/>
      <c r="S3" s="1062"/>
      <c r="T3" s="1063" t="s">
        <v>410</v>
      </c>
      <c r="U3" s="1063"/>
      <c r="V3" s="1063"/>
      <c r="W3" s="1063" t="s">
        <v>46</v>
      </c>
      <c r="X3" s="1063"/>
      <c r="Y3" s="1063" t="s">
        <v>63</v>
      </c>
      <c r="Z3" s="1063"/>
      <c r="AA3" s="815" t="s">
        <v>480</v>
      </c>
      <c r="AC3" s="1061" t="s">
        <v>410</v>
      </c>
      <c r="AD3" s="1061"/>
      <c r="AE3" s="1061"/>
      <c r="AF3" s="813" t="s">
        <v>46</v>
      </c>
      <c r="AG3" s="813" t="s">
        <v>63</v>
      </c>
      <c r="AH3" s="813" t="s">
        <v>411</v>
      </c>
      <c r="AJ3" s="813" t="s">
        <v>44</v>
      </c>
      <c r="AK3" s="1063" t="s">
        <v>12</v>
      </c>
      <c r="AL3" s="1063"/>
    </row>
    <row r="4" spans="1:38" ht="12.75" customHeight="1" x14ac:dyDescent="0.25">
      <c r="E4" s="1082" t="e">
        <f ca="1">OFFSET('予選(A)'!$C$2,0,W4)</f>
        <v>#N/A</v>
      </c>
      <c r="F4" s="1082"/>
      <c r="G4" s="1082"/>
      <c r="H4" s="1082" t="e">
        <f ca="1">OFFSET('予選(A)'!$C$2,0,Z4)</f>
        <v>#N/A</v>
      </c>
      <c r="I4" s="1082"/>
      <c r="J4" s="1082"/>
      <c r="K4" s="1082" t="e">
        <f ca="1">OFFSET('予選(A)'!$C$2,0,AC4)</f>
        <v>#N/A</v>
      </c>
      <c r="L4" s="1082"/>
      <c r="M4" s="1082"/>
      <c r="N4" s="1082" t="e">
        <f ca="1">OFFSET('予選(A)'!$C$2,0,AF4)</f>
        <v>#N/A</v>
      </c>
      <c r="O4" s="1082"/>
      <c r="P4" s="1082"/>
      <c r="Q4" s="1083"/>
      <c r="R4" s="1083"/>
      <c r="S4" s="1083"/>
      <c r="T4" s="824"/>
      <c r="U4" s="824" t="e">
        <f>MATCH(E$3,'予選(A)'!$AD$4:$AD$13,0)</f>
        <v>#N/A</v>
      </c>
      <c r="V4" s="824"/>
      <c r="W4" s="824" t="e">
        <f>IF(U4=1,1,IF(U4=3,4,IF(U4=5,7,IF(U4=7,10,13))))</f>
        <v>#N/A</v>
      </c>
      <c r="X4" s="824" t="e">
        <f>MATCH(H$3,'予選(A)'!$AD$4:$AD$13,0)</f>
        <v>#N/A</v>
      </c>
      <c r="Y4" s="824"/>
      <c r="Z4" s="824" t="e">
        <f>IF(X4=1,1,IF(X4=3,4,IF(X4=5,7,IF(X4=7,10,13))))</f>
        <v>#N/A</v>
      </c>
      <c r="AA4" s="824" t="e">
        <f>MATCH(K$3,'予選(A)'!$AD$4:$AD$13,0)</f>
        <v>#N/A</v>
      </c>
      <c r="AB4" s="824"/>
      <c r="AC4" s="824" t="e">
        <f>IF(AA4=1,1,IF(AA4=3,4,IF(AA4=5,7,IF(AA4=7,10,13))))</f>
        <v>#N/A</v>
      </c>
      <c r="AD4" s="824" t="e">
        <f>MATCH(N$3,'予選(A)'!$AD$4:$AD$13,0)</f>
        <v>#N/A</v>
      </c>
      <c r="AE4" s="824"/>
      <c r="AF4" s="824" t="e">
        <f>IF(AD4=1,1,IF(AD4=3,4,IF(AD4=5,7,IF(AD4=7,10,13))))</f>
        <v>#N/A</v>
      </c>
      <c r="AG4" s="824"/>
      <c r="AH4" s="824"/>
      <c r="AI4" s="814"/>
    </row>
    <row r="5" spans="1:38" s="731" customFormat="1" ht="17.100000000000001" customHeight="1" x14ac:dyDescent="0.2">
      <c r="A5" s="1047" t="s">
        <v>669</v>
      </c>
      <c r="B5" s="1047">
        <v>3</v>
      </c>
      <c r="C5" s="1049" t="e">
        <f ca="1">OFFSET('予選(A)'!$B$3,ワイルドカード順位決定!AA4,0)</f>
        <v>#N/A</v>
      </c>
      <c r="D5" s="1001"/>
      <c r="E5" s="764" t="e">
        <f ca="1">OFFSET('予選(A)'!$B$3,ワイルドカード順位決定!$AA4+1,1+U4)</f>
        <v>#N/A</v>
      </c>
      <c r="F5" s="765" t="s">
        <v>50</v>
      </c>
      <c r="G5" s="766" t="e">
        <f ca="1">OFFSET('予選(A)'!$B$3,ワイルドカード順位決定!$AA4+1,3+U4)</f>
        <v>#N/A</v>
      </c>
      <c r="H5" s="764" t="e">
        <f ca="1">OFFSET('予選(A)'!$B$3,ワイルドカード順位決定!$AA4+1,2+X4)</f>
        <v>#N/A</v>
      </c>
      <c r="I5" s="765" t="s">
        <v>50</v>
      </c>
      <c r="J5" s="766" t="e">
        <f ca="1">OFFSET('予選(A)'!$B$3,ワイルドカード順位決定!$AA4+1,4+X4)</f>
        <v>#N/A</v>
      </c>
      <c r="K5" s="1064"/>
      <c r="L5" s="1065"/>
      <c r="M5" s="1066"/>
      <c r="N5" s="764" t="e">
        <f ca="1">OFFSET('予選(A)'!$B$3,ワイルドカード順位決定!$AA4+1,4+AD4)</f>
        <v>#N/A</v>
      </c>
      <c r="O5" s="765" t="s">
        <v>50</v>
      </c>
      <c r="P5" s="766" t="e">
        <f ca="1">OFFSET('予選(A)'!$B$3,ワイルドカード順位決定!$AA4+1,6+AD4)</f>
        <v>#N/A</v>
      </c>
      <c r="Q5" s="821"/>
      <c r="R5" s="822"/>
      <c r="S5" s="823"/>
      <c r="T5" s="975">
        <f ca="1">COUNTIF(B6:P6,"○")*3+COUNTIF(B6:P6,"△")</f>
        <v>0</v>
      </c>
      <c r="U5" s="976"/>
      <c r="V5" s="977"/>
      <c r="W5" s="1070" t="e">
        <f ca="1">E5+H5+N5+Q5</f>
        <v>#N/A</v>
      </c>
      <c r="X5" s="1071"/>
      <c r="Y5" s="1070" t="e">
        <f ca="1">G5+J5+P5+S5</f>
        <v>#N/A</v>
      </c>
      <c r="Z5" s="1071"/>
      <c r="AA5" s="1045" t="e">
        <f ca="1">W5-Y5</f>
        <v>#N/A</v>
      </c>
      <c r="AB5" s="1075"/>
      <c r="AC5" s="1077">
        <f ca="1">T5-COUNTIF(Q6,"○")*3-COUNTIF(Q6,"△")</f>
        <v>0</v>
      </c>
      <c r="AD5" s="1077"/>
      <c r="AE5" s="1077"/>
      <c r="AF5" s="1078" t="e">
        <f ca="1">E5+H5+N5</f>
        <v>#N/A</v>
      </c>
      <c r="AG5" s="1078" t="e">
        <f ca="1">G5+J5+P5</f>
        <v>#N/A</v>
      </c>
      <c r="AH5" s="1078" t="e">
        <f ca="1">AF5-AG5</f>
        <v>#N/A</v>
      </c>
      <c r="AI5" s="974" t="e">
        <f ca="1">AC5*10000+AH5*100+AF5</f>
        <v>#N/A</v>
      </c>
      <c r="AJ5" s="974" t="e">
        <f ca="1">RANK(AI5,$AI$4:$AI$39,0)</f>
        <v>#N/A</v>
      </c>
      <c r="AK5" s="1049" t="e">
        <f ca="1">C5</f>
        <v>#N/A</v>
      </c>
      <c r="AL5" s="1001"/>
    </row>
    <row r="6" spans="1:38" s="731" customFormat="1" ht="17.100000000000001" customHeight="1" x14ac:dyDescent="0.2">
      <c r="A6" s="1048"/>
      <c r="B6" s="1048"/>
      <c r="C6" s="1002"/>
      <c r="D6" s="1004"/>
      <c r="E6" s="978" t="e">
        <f ca="1">OFFSET('予選(A)'!$B$3,ワイルドカード順位決定!$AA4,1+U4)</f>
        <v>#N/A</v>
      </c>
      <c r="F6" s="979"/>
      <c r="G6" s="979"/>
      <c r="H6" s="978" t="e">
        <f ca="1">OFFSET('予選(A)'!$B$3,ワイルドカード順位決定!$AA4,2+X4)</f>
        <v>#N/A</v>
      </c>
      <c r="I6" s="979"/>
      <c r="J6" s="979"/>
      <c r="K6" s="1067"/>
      <c r="L6" s="1068"/>
      <c r="M6" s="1069"/>
      <c r="N6" s="978" t="e">
        <f ca="1">OFFSET('予選(A)'!$B$3,ワイルドカード順位決定!$AA4,4+AD4)</f>
        <v>#N/A</v>
      </c>
      <c r="O6" s="979"/>
      <c r="P6" s="979"/>
      <c r="Q6" s="1080"/>
      <c r="R6" s="1081"/>
      <c r="S6" s="1081"/>
      <c r="T6" s="978"/>
      <c r="U6" s="979"/>
      <c r="V6" s="980"/>
      <c r="W6" s="1072"/>
      <c r="X6" s="1073"/>
      <c r="Y6" s="1072"/>
      <c r="Z6" s="1073"/>
      <c r="AA6" s="1074"/>
      <c r="AB6" s="1076"/>
      <c r="AC6" s="1077"/>
      <c r="AD6" s="1077"/>
      <c r="AE6" s="1077"/>
      <c r="AF6" s="1079"/>
      <c r="AG6" s="1079"/>
      <c r="AH6" s="1079"/>
      <c r="AI6" s="974"/>
      <c r="AJ6" s="974"/>
      <c r="AK6" s="1002"/>
      <c r="AL6" s="1004"/>
    </row>
    <row r="7" spans="1:38" s="731" customFormat="1" ht="17.100000000000001" customHeight="1" x14ac:dyDescent="0.2">
      <c r="A7" s="767"/>
      <c r="B7" s="767"/>
      <c r="C7" s="768"/>
      <c r="D7" s="816"/>
      <c r="E7" s="1082" t="e">
        <f ca="1">OFFSET('予選(B)'!$C$2,0,V7)</f>
        <v>#N/A</v>
      </c>
      <c r="F7" s="1082"/>
      <c r="G7" s="1082"/>
      <c r="H7" s="1082" t="e">
        <f ca="1">OFFSET('予選(B)'!$C$2,0,Y7)</f>
        <v>#N/A</v>
      </c>
      <c r="I7" s="1082"/>
      <c r="J7" s="1082"/>
      <c r="K7" s="1082" t="e">
        <f ca="1">OFFSET('予選(B)'!$C$2,0,AB7)</f>
        <v>#N/A</v>
      </c>
      <c r="L7" s="1082"/>
      <c r="M7" s="1082"/>
      <c r="N7" s="1082" t="e">
        <f ca="1">OFFSET('予選(B)'!$C$2,0,AE7)</f>
        <v>#N/A</v>
      </c>
      <c r="O7" s="1082"/>
      <c r="P7" s="1082"/>
      <c r="Q7" s="1083" t="e">
        <f ca="1">OFFSET('予選(B)'!$C$2,0,AH7)</f>
        <v>#N/A</v>
      </c>
      <c r="R7" s="1083"/>
      <c r="S7" s="1083"/>
      <c r="T7" s="824" t="e">
        <f>MATCH(E$3,'予選(B)'!$AD$4:$AD$13,0)</f>
        <v>#N/A</v>
      </c>
      <c r="U7" s="824"/>
      <c r="V7" s="824" t="e">
        <f>IF(T7=1,1,IF(T7=3,4,IF(T7=5,7,IF(T7=7,10,13))))</f>
        <v>#N/A</v>
      </c>
      <c r="W7" s="824" t="e">
        <f>MATCH(H$3,'予選(B)'!$AD$4:$AD$13,0)</f>
        <v>#N/A</v>
      </c>
      <c r="X7" s="824"/>
      <c r="Y7" s="824" t="e">
        <f>IF(W7=1,1,IF(W7=3,4,IF(W7=5,7,IF(W7=7,10,13))))</f>
        <v>#N/A</v>
      </c>
      <c r="Z7" s="824" t="e">
        <f>MATCH(K$3,'予選(B)'!$AD$4:$AD$13,0)</f>
        <v>#N/A</v>
      </c>
      <c r="AA7" s="824"/>
      <c r="AB7" s="824" t="e">
        <f>IF(Z7=1,1,IF(Z7=3,4,IF(Z7=5,7,IF(Z7=7,10,13))))</f>
        <v>#N/A</v>
      </c>
      <c r="AC7" s="824" t="e">
        <f>MATCH(N$3,'予選(B)'!$AD$4:$AD$13,0)</f>
        <v>#N/A</v>
      </c>
      <c r="AD7" s="824"/>
      <c r="AE7" s="824" t="e">
        <f>IF(AC7=1,1,IF(AC7=3,4,IF(AC7=5,7,IF(AC7=7,10,13))))</f>
        <v>#N/A</v>
      </c>
      <c r="AF7" s="824" t="e">
        <f>MATCH(Q$3,'予選(B)'!$AD$4:$AD$13,0)</f>
        <v>#N/A</v>
      </c>
      <c r="AG7" s="824"/>
      <c r="AH7" s="824" t="e">
        <f>IF(AF7=1,1,IF(AF7=3,4,IF(AF7=5,7,IF(AF7=7,10,13))))</f>
        <v>#N/A</v>
      </c>
    </row>
    <row r="8" spans="1:38" s="731" customFormat="1" ht="17.100000000000001" customHeight="1" x14ac:dyDescent="0.2">
      <c r="A8" s="1047" t="s">
        <v>670</v>
      </c>
      <c r="B8" s="1047">
        <v>3</v>
      </c>
      <c r="C8" s="1049" t="e">
        <f ca="1">OFFSET('予選(B)'!$B$3,ワイルドカード順位決定!Z7,0)</f>
        <v>#N/A</v>
      </c>
      <c r="D8" s="1001"/>
      <c r="E8" s="764" t="e">
        <f ca="1">OFFSET('予選(B)'!$C$3,ワイルドカード順位決定!$Z7+1,V7)</f>
        <v>#N/A</v>
      </c>
      <c r="F8" s="765" t="s">
        <v>50</v>
      </c>
      <c r="G8" s="766" t="e">
        <f ca="1">OFFSET('予選(B)'!$C$3,ワイルドカード順位決定!$Z7+1,2+V7)</f>
        <v>#N/A</v>
      </c>
      <c r="H8" s="764" t="e">
        <f ca="1">OFFSET('予選(B)'!$C$3,ワイルドカード順位決定!$Z7+1,Y7)</f>
        <v>#N/A</v>
      </c>
      <c r="I8" s="765" t="s">
        <v>50</v>
      </c>
      <c r="J8" s="766" t="e">
        <f ca="1">OFFSET('予選(B)'!$C$3,ワイルドカード順位決定!$Z7+1,2+Y7)</f>
        <v>#N/A</v>
      </c>
      <c r="K8" s="1064"/>
      <c r="L8" s="1065"/>
      <c r="M8" s="1066"/>
      <c r="N8" s="764" t="e">
        <f ca="1">OFFSET('予選(B)'!$C$3,ワイルドカード順位決定!$Z7+1,AE7)</f>
        <v>#N/A</v>
      </c>
      <c r="O8" s="765" t="s">
        <v>50</v>
      </c>
      <c r="P8" s="766" t="e">
        <f ca="1">OFFSET('予選(B)'!$C$3,ワイルドカード順位決定!$Z7+1,2+AE7)</f>
        <v>#N/A</v>
      </c>
      <c r="Q8" s="821" t="e">
        <f ca="1">OFFSET('予選(B)'!$C$3,ワイルドカード順位決定!$Z7+1,AH7)</f>
        <v>#N/A</v>
      </c>
      <c r="R8" s="822" t="s">
        <v>50</v>
      </c>
      <c r="S8" s="823" t="e">
        <f ca="1">OFFSET('予選(B)'!$C$3,ワイルドカード順位決定!$Z7+1,2+AH7)</f>
        <v>#N/A</v>
      </c>
      <c r="T8" s="975">
        <f ca="1">COUNTIF(B9:S9,"○")*3+COUNTIF(B9:S9,"△")</f>
        <v>0</v>
      </c>
      <c r="U8" s="976"/>
      <c r="V8" s="977"/>
      <c r="W8" s="1070" t="e">
        <f ca="1">E8+H8+N8+Q8</f>
        <v>#N/A</v>
      </c>
      <c r="X8" s="1071"/>
      <c r="Y8" s="1070" t="e">
        <f ca="1">G8+J8+P8+S8</f>
        <v>#N/A</v>
      </c>
      <c r="Z8" s="1071"/>
      <c r="AA8" s="1045" t="e">
        <f ca="1">W8-Y8</f>
        <v>#N/A</v>
      </c>
      <c r="AB8" s="1075"/>
      <c r="AC8" s="1077">
        <f ca="1">T8-COUNTIF(Q9,"○")*3-COUNTIF(Q9,"△")</f>
        <v>0</v>
      </c>
      <c r="AD8" s="1077"/>
      <c r="AE8" s="1077"/>
      <c r="AF8" s="1078" t="e">
        <f ca="1">E8+H8+N8</f>
        <v>#N/A</v>
      </c>
      <c r="AG8" s="1078" t="e">
        <f ca="1">G8+J8+P8</f>
        <v>#N/A</v>
      </c>
      <c r="AH8" s="1078" t="e">
        <f ca="1">AF8-AG8</f>
        <v>#N/A</v>
      </c>
      <c r="AI8" s="974" t="e">
        <f ca="1">AC8*10000+AH8*100+AF8</f>
        <v>#N/A</v>
      </c>
      <c r="AJ8" s="974" t="e">
        <f ca="1">RANK(AI8,$AI$4:$AI$39,0)</f>
        <v>#N/A</v>
      </c>
      <c r="AK8" s="1049" t="e">
        <f ca="1">C8</f>
        <v>#N/A</v>
      </c>
      <c r="AL8" s="1001"/>
    </row>
    <row r="9" spans="1:38" s="731" customFormat="1" ht="17.100000000000001" customHeight="1" x14ac:dyDescent="0.2">
      <c r="A9" s="1048"/>
      <c r="B9" s="1048"/>
      <c r="C9" s="1002"/>
      <c r="D9" s="1004"/>
      <c r="E9" s="978" t="e">
        <f ca="1">OFFSET('予選(B)'!$C$3,ワイルドカード順位決定!$Z7,V7)</f>
        <v>#N/A</v>
      </c>
      <c r="F9" s="979"/>
      <c r="G9" s="979"/>
      <c r="H9" s="978" t="e">
        <f ca="1">OFFSET('予選(B)'!$C$3,ワイルドカード順位決定!$Z7,Y7)</f>
        <v>#N/A</v>
      </c>
      <c r="I9" s="979"/>
      <c r="J9" s="979"/>
      <c r="K9" s="1067"/>
      <c r="L9" s="1068"/>
      <c r="M9" s="1069"/>
      <c r="N9" s="978" t="e">
        <f ca="1">OFFSET('予選(B)'!$C$3,ワイルドカード順位決定!$Z7,AE7)</f>
        <v>#N/A</v>
      </c>
      <c r="O9" s="979"/>
      <c r="P9" s="979"/>
      <c r="Q9" s="1080" t="e">
        <f ca="1">OFFSET('予選(B)'!$C$3,ワイルドカード順位決定!$Z7,AH7)</f>
        <v>#N/A</v>
      </c>
      <c r="R9" s="1081"/>
      <c r="S9" s="1081"/>
      <c r="T9" s="978"/>
      <c r="U9" s="979"/>
      <c r="V9" s="980"/>
      <c r="W9" s="1072"/>
      <c r="X9" s="1073"/>
      <c r="Y9" s="1072"/>
      <c r="Z9" s="1073"/>
      <c r="AA9" s="1074"/>
      <c r="AB9" s="1076"/>
      <c r="AC9" s="1077"/>
      <c r="AD9" s="1077"/>
      <c r="AE9" s="1077"/>
      <c r="AF9" s="1079"/>
      <c r="AG9" s="1079"/>
      <c r="AH9" s="1079"/>
      <c r="AI9" s="974"/>
      <c r="AJ9" s="974"/>
      <c r="AK9" s="1002"/>
      <c r="AL9" s="1004"/>
    </row>
    <row r="10" spans="1:38" s="731" customFormat="1" ht="17.100000000000001" customHeight="1" x14ac:dyDescent="0.2">
      <c r="A10" s="767"/>
      <c r="B10" s="767"/>
      <c r="C10" s="768"/>
      <c r="D10" s="816"/>
      <c r="E10" s="1084" t="e">
        <f ca="1">OFFSET('予選(C)'!$C$2,0,V10)</f>
        <v>#N/A</v>
      </c>
      <c r="F10" s="1085"/>
      <c r="G10" s="1086"/>
      <c r="H10" s="1084" t="e">
        <f ca="1">OFFSET('予選(C)'!$C$2,0,Y10)</f>
        <v>#N/A</v>
      </c>
      <c r="I10" s="1085"/>
      <c r="J10" s="1086"/>
      <c r="K10" s="1084" t="e">
        <f ca="1">OFFSET('予選(C)'!$C$2,0,AB10)</f>
        <v>#N/A</v>
      </c>
      <c r="L10" s="1085"/>
      <c r="M10" s="1086"/>
      <c r="N10" s="1084" t="e">
        <f ca="1">OFFSET('予選(C)'!$C$2,0,AE10)</f>
        <v>#N/A</v>
      </c>
      <c r="O10" s="1085"/>
      <c r="P10" s="1086"/>
      <c r="Q10" s="1087" t="e">
        <f ca="1">OFFSET('予選(C)'!$C$2,0,AH10)</f>
        <v>#N/A</v>
      </c>
      <c r="R10" s="1088"/>
      <c r="S10" s="1089"/>
      <c r="T10" s="824" t="e">
        <f>MATCH(E$3,'予選(C)'!$AD$4:$AD$13,0)</f>
        <v>#N/A</v>
      </c>
      <c r="U10" s="824"/>
      <c r="V10" s="824" t="e">
        <f>IF(T10=1,1,IF(T10=3,4,IF(T10=5,7,IF(T10=7,10,13))))</f>
        <v>#N/A</v>
      </c>
      <c r="W10" s="824" t="e">
        <f>MATCH(H$3,'予選(C)'!$AD$4:$AD$13,0)</f>
        <v>#N/A</v>
      </c>
      <c r="X10" s="824"/>
      <c r="Y10" s="824" t="e">
        <f>IF(W10=1,1,IF(W10=3,4,IF(W10=5,7,IF(W10=7,10,13))))</f>
        <v>#N/A</v>
      </c>
      <c r="Z10" s="824" t="e">
        <f>MATCH(K$3,'予選(C)'!$AD$4:$AD$13,0)</f>
        <v>#N/A</v>
      </c>
      <c r="AA10" s="824"/>
      <c r="AB10" s="824" t="e">
        <f>IF(Z10=1,1,IF(Z10=3,4,IF(Z10=5,7,IF(Z10=7,10,13))))</f>
        <v>#N/A</v>
      </c>
      <c r="AC10" s="824" t="e">
        <f>MATCH(N$3,'予選(C)'!$AD$4:$AD$13,0)</f>
        <v>#N/A</v>
      </c>
      <c r="AD10" s="824"/>
      <c r="AE10" s="824" t="e">
        <f>IF(AC10=1,1,IF(AC10=3,4,IF(AC10=5,7,IF(AC10=7,10,13))))</f>
        <v>#N/A</v>
      </c>
      <c r="AF10" s="824" t="e">
        <f>MATCH(Q$3,'予選(C)'!$AD$4:$AD$13,0)</f>
        <v>#N/A</v>
      </c>
      <c r="AG10" s="824"/>
      <c r="AH10" s="824" t="e">
        <f>IF(AF10=1,1,IF(AF10=3,4,IF(AF10=5,7,IF(AF10=7,10,13))))</f>
        <v>#N/A</v>
      </c>
    </row>
    <row r="11" spans="1:38" s="731" customFormat="1" ht="17.100000000000001" customHeight="1" x14ac:dyDescent="0.2">
      <c r="A11" s="1047" t="s">
        <v>671</v>
      </c>
      <c r="B11" s="1047">
        <v>3</v>
      </c>
      <c r="C11" s="1049" t="e">
        <f ca="1">OFFSET('予選(C)'!$B$3,ワイルドカード順位決定!Z10,0)</f>
        <v>#N/A</v>
      </c>
      <c r="D11" s="1090"/>
      <c r="E11" s="764" t="e">
        <f ca="1">OFFSET('予選(C)'!$C$3,ワイルドカード順位決定!$Z10+1,V10)</f>
        <v>#N/A</v>
      </c>
      <c r="F11" s="765" t="s">
        <v>50</v>
      </c>
      <c r="G11" s="766" t="e">
        <f ca="1">OFFSET('予選(C)'!$C$3,ワイルドカード順位決定!$Z10+1,2+V10)</f>
        <v>#N/A</v>
      </c>
      <c r="H11" s="764" t="e">
        <f ca="1">OFFSET('予選(C)'!$C$3,ワイルドカード順位決定!$Z10+1,Y10)</f>
        <v>#N/A</v>
      </c>
      <c r="I11" s="765" t="s">
        <v>50</v>
      </c>
      <c r="J11" s="766" t="e">
        <f ca="1">OFFSET('予選(C)'!$C$3,ワイルドカード順位決定!$Z10+1,2+Y10)</f>
        <v>#N/A</v>
      </c>
      <c r="K11" s="1064"/>
      <c r="L11" s="1065"/>
      <c r="M11" s="1066"/>
      <c r="N11" s="764" t="e">
        <f ca="1">OFFSET('予選(C)'!$C$3,ワイルドカード順位決定!$Z10+1,AE10)</f>
        <v>#N/A</v>
      </c>
      <c r="O11" s="765" t="s">
        <v>50</v>
      </c>
      <c r="P11" s="766" t="e">
        <f ca="1">OFFSET('予選(C)'!$C$3,ワイルドカード順位決定!$Z10+1,2+AE10)</f>
        <v>#N/A</v>
      </c>
      <c r="Q11" s="821" t="e">
        <f ca="1">OFFSET('予選(C)'!$C$3,ワイルドカード順位決定!$Z10+1,AH10)</f>
        <v>#N/A</v>
      </c>
      <c r="R11" s="822" t="s">
        <v>50</v>
      </c>
      <c r="S11" s="823" t="e">
        <f ca="1">OFFSET('予選(C)'!$C$3,ワイルドカード順位決定!$Z10+1,2+AH10)</f>
        <v>#N/A</v>
      </c>
      <c r="T11" s="975">
        <f ca="1">COUNTIF(B12:S12,"○")*3+COUNTIF(B12:S12,"△")</f>
        <v>0</v>
      </c>
      <c r="U11" s="976"/>
      <c r="V11" s="977"/>
      <c r="W11" s="1070" t="e">
        <f ca="1">E11+H11+N11+Q11</f>
        <v>#N/A</v>
      </c>
      <c r="X11" s="1071"/>
      <c r="Y11" s="1070" t="e">
        <f ca="1">G11+J11+P11+S11</f>
        <v>#N/A</v>
      </c>
      <c r="Z11" s="1071"/>
      <c r="AA11" s="1045" t="e">
        <f ca="1">W11-Y11</f>
        <v>#N/A</v>
      </c>
      <c r="AB11" s="1075"/>
      <c r="AC11" s="1077">
        <f ca="1">T11-COUNTIF(Q12,"○")*3-COUNTIF(Q12,"△")</f>
        <v>0</v>
      </c>
      <c r="AD11" s="1077"/>
      <c r="AE11" s="1077"/>
      <c r="AF11" s="1078" t="e">
        <f ca="1">E11+H11+N11</f>
        <v>#N/A</v>
      </c>
      <c r="AG11" s="1078" t="e">
        <f ca="1">G11+J11+P11</f>
        <v>#N/A</v>
      </c>
      <c r="AH11" s="1078" t="e">
        <f ca="1">AF11-AG11</f>
        <v>#N/A</v>
      </c>
      <c r="AI11" s="1047" t="e">
        <f ca="1">AC11*10000+AH11*100+AF11</f>
        <v>#N/A</v>
      </c>
      <c r="AJ11" s="974" t="e">
        <f ca="1">RANK(AI11,$AI$4:$AI$39,0)</f>
        <v>#N/A</v>
      </c>
      <c r="AK11" s="1049" t="e">
        <f ca="1">C11</f>
        <v>#N/A</v>
      </c>
      <c r="AL11" s="1090"/>
    </row>
    <row r="12" spans="1:38" s="731" customFormat="1" ht="17.100000000000001" customHeight="1" x14ac:dyDescent="0.2">
      <c r="A12" s="1048"/>
      <c r="B12" s="1048"/>
      <c r="C12" s="1091"/>
      <c r="D12" s="1092"/>
      <c r="E12" s="978" t="e">
        <f ca="1">OFFSET('予選(C)'!$C$3,ワイルドカード順位決定!$Z10,V10)</f>
        <v>#N/A</v>
      </c>
      <c r="F12" s="979"/>
      <c r="G12" s="980"/>
      <c r="H12" s="978" t="e">
        <f ca="1">OFFSET('予選(C)'!$C$3,ワイルドカード順位決定!$Z10,Y10)</f>
        <v>#N/A</v>
      </c>
      <c r="I12" s="979"/>
      <c r="J12" s="980"/>
      <c r="K12" s="1067"/>
      <c r="L12" s="1068"/>
      <c r="M12" s="1069"/>
      <c r="N12" s="978" t="e">
        <f ca="1">OFFSET('予選(C)'!$C$3,ワイルドカード順位決定!$Z10,AE10)</f>
        <v>#N/A</v>
      </c>
      <c r="O12" s="979"/>
      <c r="P12" s="980"/>
      <c r="Q12" s="1080" t="e">
        <f ca="1">OFFSET('予選(C)'!$C$3,ワイルドカード順位決定!$Z10,AH10)</f>
        <v>#N/A</v>
      </c>
      <c r="R12" s="1081"/>
      <c r="S12" s="1093"/>
      <c r="T12" s="978"/>
      <c r="U12" s="979"/>
      <c r="V12" s="980"/>
      <c r="W12" s="1072"/>
      <c r="X12" s="1073"/>
      <c r="Y12" s="1072"/>
      <c r="Z12" s="1073"/>
      <c r="AA12" s="1074"/>
      <c r="AB12" s="1076"/>
      <c r="AC12" s="1077"/>
      <c r="AD12" s="1077"/>
      <c r="AE12" s="1077"/>
      <c r="AF12" s="1079"/>
      <c r="AG12" s="1079"/>
      <c r="AH12" s="1079"/>
      <c r="AI12" s="1048"/>
      <c r="AJ12" s="974"/>
      <c r="AK12" s="1091"/>
      <c r="AL12" s="1092"/>
    </row>
    <row r="13" spans="1:38" s="731" customFormat="1" ht="17.100000000000001" customHeight="1" x14ac:dyDescent="0.2">
      <c r="A13" s="767"/>
      <c r="B13" s="767"/>
      <c r="C13" s="768"/>
      <c r="D13" s="816"/>
      <c r="E13" s="1084" t="e">
        <f ca="1">OFFSET('予選(D)'!$C$2,0,V13)</f>
        <v>#N/A</v>
      </c>
      <c r="F13" s="1085"/>
      <c r="G13" s="1086"/>
      <c r="H13" s="1084" t="e">
        <f ca="1">OFFSET('予選(D)'!$C$2,0,Y13)</f>
        <v>#N/A</v>
      </c>
      <c r="I13" s="1085"/>
      <c r="J13" s="1086"/>
      <c r="K13" s="1084" t="e">
        <f ca="1">OFFSET('予選(D)'!$C$2,0,AB13)</f>
        <v>#N/A</v>
      </c>
      <c r="L13" s="1085"/>
      <c r="M13" s="1086"/>
      <c r="N13" s="1084" t="e">
        <f ca="1">OFFSET('予選(D)'!$C$2,0,AE13)</f>
        <v>#N/A</v>
      </c>
      <c r="O13" s="1085"/>
      <c r="P13" s="1086"/>
      <c r="Q13" s="1087" t="e">
        <f ca="1">OFFSET('予選(D)'!$C$2,0,AH13)</f>
        <v>#N/A</v>
      </c>
      <c r="R13" s="1088"/>
      <c r="S13" s="1089"/>
      <c r="T13" s="824" t="e">
        <f>MATCH(E$3,'予選(D)'!$AD$4:$AD$13,0)</f>
        <v>#N/A</v>
      </c>
      <c r="U13" s="824"/>
      <c r="V13" s="824" t="e">
        <f>IF(T13=1,1,IF(T13=3,4,IF(T13=5,7,IF(T13=7,10,13))))</f>
        <v>#N/A</v>
      </c>
      <c r="W13" s="824" t="e">
        <f>MATCH(H$3,'予選(D)'!$AD$4:$AD$13,0)</f>
        <v>#N/A</v>
      </c>
      <c r="X13" s="824"/>
      <c r="Y13" s="824" t="e">
        <f>IF(W13=1,1,IF(W13=3,4,IF(W13=5,7,IF(W13=7,10,13))))</f>
        <v>#N/A</v>
      </c>
      <c r="Z13" s="824" t="e">
        <f>MATCH(K$3,'予選(D)'!$AD$4:$AD$13,0)</f>
        <v>#N/A</v>
      </c>
      <c r="AA13" s="824"/>
      <c r="AB13" s="824" t="e">
        <f>IF(Z13=1,1,IF(Z13=3,4,IF(Z13=5,7,IF(Z13=7,10,13))))</f>
        <v>#N/A</v>
      </c>
      <c r="AC13" s="824" t="e">
        <f>MATCH(N$3,'予選(D)'!$AD$4:$AD$13,0)</f>
        <v>#N/A</v>
      </c>
      <c r="AD13" s="824"/>
      <c r="AE13" s="824" t="e">
        <f>IF(AC13=1,1,IF(AC13=3,4,IF(AC13=5,7,IF(AC13=7,10,13))))</f>
        <v>#N/A</v>
      </c>
      <c r="AF13" s="824" t="e">
        <f>MATCH(Q$3,'予選(D)'!$AD$4:$AD$13,0)</f>
        <v>#N/A</v>
      </c>
      <c r="AG13" s="824"/>
      <c r="AH13" s="824" t="e">
        <f>IF(AF13=1,1,IF(AF13=3,4,IF(AF13=5,7,IF(AF13=7,10,13))))</f>
        <v>#N/A</v>
      </c>
    </row>
    <row r="14" spans="1:38" s="731" customFormat="1" ht="17.100000000000001" customHeight="1" x14ac:dyDescent="0.2">
      <c r="A14" s="1047" t="s">
        <v>672</v>
      </c>
      <c r="B14" s="1047">
        <v>3</v>
      </c>
      <c r="C14" s="1049" t="e">
        <f ca="1">OFFSET('予選(D)'!$B$3,ワイルドカード順位決定!Z13,0)</f>
        <v>#N/A</v>
      </c>
      <c r="D14" s="1090"/>
      <c r="E14" s="764" t="e">
        <f ca="1">OFFSET('予選(D)'!$C$3,ワイルドカード順位決定!$Z13+1,V13)</f>
        <v>#N/A</v>
      </c>
      <c r="F14" s="765" t="s">
        <v>50</v>
      </c>
      <c r="G14" s="766" t="e">
        <f ca="1">OFFSET('予選(D)'!$C$3,ワイルドカード順位決定!$Z13+1,2+V13)</f>
        <v>#N/A</v>
      </c>
      <c r="H14" s="764" t="e">
        <f ca="1">OFFSET('予選(D)'!$C$3,ワイルドカード順位決定!$Z13+1,Y13)</f>
        <v>#N/A</v>
      </c>
      <c r="I14" s="765" t="s">
        <v>50</v>
      </c>
      <c r="J14" s="766" t="e">
        <f ca="1">OFFSET('予選(D)'!$C$3,ワイルドカード順位決定!$Z13+1,2+Y13)</f>
        <v>#N/A</v>
      </c>
      <c r="K14" s="1064"/>
      <c r="L14" s="1065"/>
      <c r="M14" s="1066"/>
      <c r="N14" s="764" t="e">
        <f ca="1">OFFSET('予選(D)'!$C$3,ワイルドカード順位決定!$Z13+1,AE13)</f>
        <v>#N/A</v>
      </c>
      <c r="O14" s="765" t="s">
        <v>50</v>
      </c>
      <c r="P14" s="766" t="e">
        <f ca="1">OFFSET('予選(D)'!$C$3,ワイルドカード順位決定!$Z13+1,2+AE13)</f>
        <v>#N/A</v>
      </c>
      <c r="Q14" s="821" t="e">
        <f ca="1">OFFSET('予選(D)'!$C$3,ワイルドカード順位決定!$Z13+1,AH13)</f>
        <v>#N/A</v>
      </c>
      <c r="R14" s="822" t="s">
        <v>50</v>
      </c>
      <c r="S14" s="823" t="e">
        <f ca="1">OFFSET('予選(D)'!$C$3,ワイルドカード順位決定!$Z13+1,2+AH13)</f>
        <v>#N/A</v>
      </c>
      <c r="T14" s="975">
        <f ca="1">COUNTIF(B15:S15,"○")*3+COUNTIF(B15:S15,"△")</f>
        <v>0</v>
      </c>
      <c r="U14" s="976"/>
      <c r="V14" s="977"/>
      <c r="W14" s="1070" t="e">
        <f ca="1">E14+H14+N14+Q14</f>
        <v>#N/A</v>
      </c>
      <c r="X14" s="1071"/>
      <c r="Y14" s="1070" t="e">
        <f ca="1">G14+J14+P14+S14</f>
        <v>#N/A</v>
      </c>
      <c r="Z14" s="1071"/>
      <c r="AA14" s="1045" t="e">
        <f ca="1">W14-Y14</f>
        <v>#N/A</v>
      </c>
      <c r="AB14" s="1075"/>
      <c r="AC14" s="1077">
        <f ca="1">T14-COUNTIF(Q15,"○")*3-COUNTIF(Q15,"△")</f>
        <v>0</v>
      </c>
      <c r="AD14" s="1077"/>
      <c r="AE14" s="1077"/>
      <c r="AF14" s="1078" t="e">
        <f ca="1">E14+H14+N14</f>
        <v>#N/A</v>
      </c>
      <c r="AG14" s="1078" t="e">
        <f ca="1">G14+J14+P14</f>
        <v>#N/A</v>
      </c>
      <c r="AH14" s="1078" t="e">
        <f ca="1">AF14-AG14</f>
        <v>#N/A</v>
      </c>
      <c r="AI14" s="1047" t="e">
        <f ca="1">AC14*10000+AH14*100+AF14</f>
        <v>#N/A</v>
      </c>
      <c r="AJ14" s="974" t="e">
        <f ca="1">RANK(AI14,$AI$4:$AI$39,0)</f>
        <v>#N/A</v>
      </c>
      <c r="AK14" s="1049" t="e">
        <f ca="1">C14</f>
        <v>#N/A</v>
      </c>
      <c r="AL14" s="1090"/>
    </row>
    <row r="15" spans="1:38" s="731" customFormat="1" ht="17.100000000000001" customHeight="1" x14ac:dyDescent="0.2">
      <c r="A15" s="1048"/>
      <c r="B15" s="1048"/>
      <c r="C15" s="1091"/>
      <c r="D15" s="1092"/>
      <c r="E15" s="978" t="e">
        <f ca="1">OFFSET('予選(D)'!$C$3,ワイルドカード順位決定!$Z13,V13)</f>
        <v>#N/A</v>
      </c>
      <c r="F15" s="979"/>
      <c r="G15" s="980"/>
      <c r="H15" s="978" t="e">
        <f ca="1">OFFSET('予選(D)'!$C$3,ワイルドカード順位決定!$Z13,Y13)</f>
        <v>#N/A</v>
      </c>
      <c r="I15" s="979"/>
      <c r="J15" s="980"/>
      <c r="K15" s="1067"/>
      <c r="L15" s="1068"/>
      <c r="M15" s="1069"/>
      <c r="N15" s="978" t="e">
        <f ca="1">OFFSET('予選(D)'!$C$3,ワイルドカード順位決定!$Z13,AE13)</f>
        <v>#N/A</v>
      </c>
      <c r="O15" s="979"/>
      <c r="P15" s="980"/>
      <c r="Q15" s="1080" t="e">
        <f ca="1">OFFSET('予選(D)'!$C$3,ワイルドカード順位決定!$Z13,AH13)</f>
        <v>#N/A</v>
      </c>
      <c r="R15" s="1081"/>
      <c r="S15" s="1093"/>
      <c r="T15" s="978"/>
      <c r="U15" s="979"/>
      <c r="V15" s="980"/>
      <c r="W15" s="1072"/>
      <c r="X15" s="1073"/>
      <c r="Y15" s="1072"/>
      <c r="Z15" s="1073"/>
      <c r="AA15" s="1074"/>
      <c r="AB15" s="1076"/>
      <c r="AC15" s="1077"/>
      <c r="AD15" s="1077"/>
      <c r="AE15" s="1077"/>
      <c r="AF15" s="1079"/>
      <c r="AG15" s="1079"/>
      <c r="AH15" s="1079"/>
      <c r="AI15" s="1048"/>
      <c r="AJ15" s="974"/>
      <c r="AK15" s="1091"/>
      <c r="AL15" s="1092"/>
    </row>
    <row r="16" spans="1:38" s="731" customFormat="1" ht="17.100000000000001" customHeight="1" x14ac:dyDescent="0.2">
      <c r="A16" s="767"/>
      <c r="B16" s="767"/>
      <c r="C16" s="768"/>
      <c r="D16" s="816"/>
      <c r="E16" s="1084" t="e">
        <f ca="1">OFFSET('予選(E)'!$C$2,0,V16)</f>
        <v>#N/A</v>
      </c>
      <c r="F16" s="1085"/>
      <c r="G16" s="1086"/>
      <c r="H16" s="1084" t="e">
        <f ca="1">OFFSET('予選(E)'!$C$2,0,Y16)</f>
        <v>#N/A</v>
      </c>
      <c r="I16" s="1085"/>
      <c r="J16" s="1086"/>
      <c r="K16" s="1084" t="e">
        <f ca="1">OFFSET('予選(E)'!$C$2,0,AB16)</f>
        <v>#N/A</v>
      </c>
      <c r="L16" s="1085"/>
      <c r="M16" s="1086"/>
      <c r="N16" s="1084" t="e">
        <f ca="1">OFFSET('予選(E)'!$C$2,0,AE16)</f>
        <v>#N/A</v>
      </c>
      <c r="O16" s="1085"/>
      <c r="P16" s="1086"/>
      <c r="Q16" s="1087" t="e">
        <f ca="1">OFFSET('予選(E)'!$C$2,0,AH16)</f>
        <v>#N/A</v>
      </c>
      <c r="R16" s="1088"/>
      <c r="S16" s="1089"/>
      <c r="T16" s="824" t="e">
        <f>MATCH(E$3,'予選(E)'!$AD$4:$AD$13,0)</f>
        <v>#N/A</v>
      </c>
      <c r="U16" s="824"/>
      <c r="V16" s="824" t="e">
        <f>IF(T16=1,1,IF(T16=3,4,IF(T16=5,7,IF(T16=7,10,13))))</f>
        <v>#N/A</v>
      </c>
      <c r="W16" s="824" t="e">
        <f>MATCH(H$3,'予選(E)'!$AD$4:$AD$13,0)</f>
        <v>#N/A</v>
      </c>
      <c r="X16" s="824"/>
      <c r="Y16" s="824" t="e">
        <f>IF(W16=1,1,IF(W16=3,4,IF(W16=5,7,IF(W16=7,10,13))))</f>
        <v>#N/A</v>
      </c>
      <c r="Z16" s="824" t="e">
        <f>MATCH(K$3,'予選(E)'!$AD$4:$AD$13,0)</f>
        <v>#N/A</v>
      </c>
      <c r="AA16" s="824"/>
      <c r="AB16" s="824" t="e">
        <f>IF(Z16=1,1,IF(Z16=3,4,IF(Z16=5,7,IF(Z16=7,10,13))))</f>
        <v>#N/A</v>
      </c>
      <c r="AC16" s="824" t="e">
        <f>MATCH(N$3,'予選(E)'!$AD$4:$AD$13,0)</f>
        <v>#N/A</v>
      </c>
      <c r="AD16" s="824"/>
      <c r="AE16" s="824" t="e">
        <f>IF(AC16=1,1,IF(AC16=3,4,IF(AC16=5,7,IF(AC16=7,10,13))))</f>
        <v>#N/A</v>
      </c>
      <c r="AF16" s="824" t="e">
        <f>MATCH(Q$3,'予選(E)'!$AD$4:$AD$13,0)</f>
        <v>#N/A</v>
      </c>
      <c r="AG16" s="824"/>
      <c r="AH16" s="824" t="e">
        <f>IF(AF16=1,1,IF(AF16=3,4,IF(AF16=5,7,IF(AF16=7,10,13))))</f>
        <v>#N/A</v>
      </c>
    </row>
    <row r="17" spans="1:38" s="731" customFormat="1" ht="17.100000000000001" customHeight="1" x14ac:dyDescent="0.2">
      <c r="A17" s="1047" t="s">
        <v>673</v>
      </c>
      <c r="B17" s="1047">
        <v>3</v>
      </c>
      <c r="C17" s="1049" t="e">
        <f ca="1">OFFSET('予選(E)'!$B$3,ワイルドカード順位決定!Z16,0)</f>
        <v>#N/A</v>
      </c>
      <c r="D17" s="1090"/>
      <c r="E17" s="764" t="e">
        <f ca="1">OFFSET('予選(E)'!$C$3,ワイルドカード順位決定!$Z16+1,V16)</f>
        <v>#N/A</v>
      </c>
      <c r="F17" s="765" t="s">
        <v>50</v>
      </c>
      <c r="G17" s="766" t="e">
        <f ca="1">OFFSET('予選(E)'!$C$3,ワイルドカード順位決定!$Z16+1,2+V16)</f>
        <v>#N/A</v>
      </c>
      <c r="H17" s="764" t="e">
        <f ca="1">OFFSET('予選(E)'!$C$3,ワイルドカード順位決定!$Z16+1,Y16)</f>
        <v>#N/A</v>
      </c>
      <c r="I17" s="765" t="s">
        <v>50</v>
      </c>
      <c r="J17" s="766" t="e">
        <f ca="1">OFFSET('予選(E)'!$C$3,ワイルドカード順位決定!$Z16+1,2+Y16)</f>
        <v>#N/A</v>
      </c>
      <c r="K17" s="1064"/>
      <c r="L17" s="1065"/>
      <c r="M17" s="1066"/>
      <c r="N17" s="764" t="e">
        <f ca="1">OFFSET('予選(E)'!$C$3,ワイルドカード順位決定!$Z16+1,AE16)</f>
        <v>#N/A</v>
      </c>
      <c r="O17" s="765" t="s">
        <v>50</v>
      </c>
      <c r="P17" s="766" t="e">
        <f ca="1">OFFSET('予選(E)'!$C$3,ワイルドカード順位決定!$Z16+1,2+AE16)</f>
        <v>#N/A</v>
      </c>
      <c r="Q17" s="821" t="e">
        <f ca="1">OFFSET('予選(E)'!$C$3,ワイルドカード順位決定!$Z16+1,AH16)</f>
        <v>#N/A</v>
      </c>
      <c r="R17" s="822" t="s">
        <v>50</v>
      </c>
      <c r="S17" s="823" t="e">
        <f ca="1">OFFSET('予選(E)'!$C$3,ワイルドカード順位決定!$Z16+1,2+AH16)</f>
        <v>#N/A</v>
      </c>
      <c r="T17" s="975">
        <f ca="1">COUNTIF(B18:S18,"○")*3+COUNTIF(B18:S18,"△")</f>
        <v>0</v>
      </c>
      <c r="U17" s="976"/>
      <c r="V17" s="977"/>
      <c r="W17" s="1070" t="e">
        <f ca="1">E17+H17+N17+Q17</f>
        <v>#N/A</v>
      </c>
      <c r="X17" s="1071"/>
      <c r="Y17" s="1070" t="e">
        <f ca="1">G17+J17+P17+S17</f>
        <v>#N/A</v>
      </c>
      <c r="Z17" s="1071"/>
      <c r="AA17" s="1045" t="e">
        <f ca="1">W17-Y17</f>
        <v>#N/A</v>
      </c>
      <c r="AB17" s="1075"/>
      <c r="AC17" s="1077">
        <f ca="1">T17-COUNTIF(Q18,"○")*3-COUNTIF(Q18,"△")</f>
        <v>0</v>
      </c>
      <c r="AD17" s="1077"/>
      <c r="AE17" s="1077"/>
      <c r="AF17" s="1078" t="e">
        <f ca="1">E17+H17+N17</f>
        <v>#N/A</v>
      </c>
      <c r="AG17" s="1078" t="e">
        <f ca="1">G17+J17+P17</f>
        <v>#N/A</v>
      </c>
      <c r="AH17" s="1078" t="e">
        <f ca="1">AF17-AG17</f>
        <v>#N/A</v>
      </c>
      <c r="AI17" s="1047" t="e">
        <f ca="1">AC17*10000+AH17*100+AF17</f>
        <v>#N/A</v>
      </c>
      <c r="AJ17" s="974" t="e">
        <f ca="1">RANK(AI17,$AI$4:$AI$39,0)</f>
        <v>#N/A</v>
      </c>
      <c r="AK17" s="1049" t="e">
        <f ca="1">C17</f>
        <v>#N/A</v>
      </c>
      <c r="AL17" s="1090"/>
    </row>
    <row r="18" spans="1:38" s="731" customFormat="1" ht="17.100000000000001" customHeight="1" x14ac:dyDescent="0.2">
      <c r="A18" s="1048"/>
      <c r="B18" s="1048"/>
      <c r="C18" s="1091"/>
      <c r="D18" s="1092"/>
      <c r="E18" s="978" t="e">
        <f ca="1">OFFSET('予選(E)'!$C$3,ワイルドカード順位決定!$Z16,V16)</f>
        <v>#N/A</v>
      </c>
      <c r="F18" s="979"/>
      <c r="G18" s="980"/>
      <c r="H18" s="978" t="e">
        <f ca="1">OFFSET('予選(E)'!$C$3,ワイルドカード順位決定!$Z16,Y16)</f>
        <v>#N/A</v>
      </c>
      <c r="I18" s="979"/>
      <c r="J18" s="980"/>
      <c r="K18" s="1067"/>
      <c r="L18" s="1068"/>
      <c r="M18" s="1069"/>
      <c r="N18" s="978" t="e">
        <f ca="1">OFFSET('予選(E)'!$C$3,ワイルドカード順位決定!$Z16,AE16)</f>
        <v>#N/A</v>
      </c>
      <c r="O18" s="979"/>
      <c r="P18" s="980"/>
      <c r="Q18" s="1080" t="e">
        <f ca="1">OFFSET('予選(E)'!$C$3,ワイルドカード順位決定!$Z16,AH16)</f>
        <v>#N/A</v>
      </c>
      <c r="R18" s="1081"/>
      <c r="S18" s="1093"/>
      <c r="T18" s="978"/>
      <c r="U18" s="979"/>
      <c r="V18" s="980"/>
      <c r="W18" s="1072"/>
      <c r="X18" s="1073"/>
      <c r="Y18" s="1072"/>
      <c r="Z18" s="1073"/>
      <c r="AA18" s="1074"/>
      <c r="AB18" s="1076"/>
      <c r="AC18" s="1077"/>
      <c r="AD18" s="1077"/>
      <c r="AE18" s="1077"/>
      <c r="AF18" s="1079"/>
      <c r="AG18" s="1079"/>
      <c r="AH18" s="1079"/>
      <c r="AI18" s="1048"/>
      <c r="AJ18" s="974"/>
      <c r="AK18" s="1091"/>
      <c r="AL18" s="1092"/>
    </row>
    <row r="19" spans="1:38" s="731" customFormat="1" ht="17.100000000000001" customHeight="1" x14ac:dyDescent="0.2">
      <c r="A19" s="767"/>
      <c r="B19" s="767"/>
      <c r="C19" s="768"/>
      <c r="D19" s="816"/>
      <c r="E19" s="1084" t="e">
        <f ca="1">OFFSET('予選(F)'!$C$2,0,V19)</f>
        <v>#N/A</v>
      </c>
      <c r="F19" s="1085"/>
      <c r="G19" s="1086"/>
      <c r="H19" s="1084" t="e">
        <f ca="1">OFFSET('予選(F)'!$C$2,0,Y19)</f>
        <v>#N/A</v>
      </c>
      <c r="I19" s="1085"/>
      <c r="J19" s="1086"/>
      <c r="K19" s="1084" t="e">
        <f ca="1">OFFSET('予選(F)'!$C$2,0,AB19)</f>
        <v>#N/A</v>
      </c>
      <c r="L19" s="1085"/>
      <c r="M19" s="1086"/>
      <c r="N19" s="1084" t="e">
        <f ca="1">OFFSET('予選(F)'!$C$2,0,AE19)</f>
        <v>#N/A</v>
      </c>
      <c r="O19" s="1085"/>
      <c r="P19" s="1086"/>
      <c r="Q19" s="1087" t="e">
        <f ca="1">OFFSET('予選(F)'!$C$2,0,AH19)</f>
        <v>#N/A</v>
      </c>
      <c r="R19" s="1088"/>
      <c r="S19" s="1089"/>
      <c r="T19" s="824" t="e">
        <f>MATCH(E$3,'予選(F)'!$AD$4:$AD$13,0)</f>
        <v>#N/A</v>
      </c>
      <c r="U19" s="824"/>
      <c r="V19" s="824" t="e">
        <f>IF(T19=1,1,IF(T19=3,4,IF(T19=5,7,IF(T19=7,10,13))))</f>
        <v>#N/A</v>
      </c>
      <c r="W19" s="824" t="e">
        <f>MATCH(H$3,'予選(F)'!$AD$4:$AD$13,0)</f>
        <v>#N/A</v>
      </c>
      <c r="X19" s="824"/>
      <c r="Y19" s="824" t="e">
        <f>IF(W19=1,1,IF(W19=3,4,IF(W19=5,7,IF(W19=7,10,13))))</f>
        <v>#N/A</v>
      </c>
      <c r="Z19" s="824" t="e">
        <f>MATCH(K$3,'予選(F)'!$AD$4:$AD$13,0)</f>
        <v>#N/A</v>
      </c>
      <c r="AA19" s="824"/>
      <c r="AB19" s="824" t="e">
        <f>IF(Z19=1,1,IF(Z19=3,4,IF(Z19=5,7,IF(Z19=7,10,13))))</f>
        <v>#N/A</v>
      </c>
      <c r="AC19" s="824" t="e">
        <f>MATCH(N$3,'予選(F)'!$AD$4:$AD$13,0)</f>
        <v>#N/A</v>
      </c>
      <c r="AD19" s="824"/>
      <c r="AE19" s="824" t="e">
        <f>IF(AC19=1,1,IF(AC19=3,4,IF(AC19=5,7,IF(AC19=7,10,13))))</f>
        <v>#N/A</v>
      </c>
      <c r="AF19" s="824" t="e">
        <f>MATCH(Q$3,'予選(F)'!$AD$4:$AD$13,0)</f>
        <v>#N/A</v>
      </c>
      <c r="AG19" s="824"/>
      <c r="AH19" s="824" t="e">
        <f>IF(AF19=1,1,IF(AF19=3,4,IF(AF19=5,7,IF(AF19=7,10,13))))</f>
        <v>#N/A</v>
      </c>
    </row>
    <row r="20" spans="1:38" s="731" customFormat="1" ht="17.100000000000001" customHeight="1" x14ac:dyDescent="0.2">
      <c r="A20" s="1047" t="s">
        <v>662</v>
      </c>
      <c r="B20" s="1047">
        <v>3</v>
      </c>
      <c r="C20" s="1049" t="e">
        <f ca="1">OFFSET('予選(F)'!$B$3,ワイルドカード順位決定!Z19,0)</f>
        <v>#N/A</v>
      </c>
      <c r="D20" s="1090"/>
      <c r="E20" s="764" t="e">
        <f ca="1">OFFSET('予選(F)'!$C$3,ワイルドカード順位決定!$Z19+1,V19)</f>
        <v>#N/A</v>
      </c>
      <c r="F20" s="765" t="s">
        <v>50</v>
      </c>
      <c r="G20" s="766" t="e">
        <f ca="1">OFFSET('予選(F)'!$C$3,ワイルドカード順位決定!$Z19+1,2+V19)</f>
        <v>#N/A</v>
      </c>
      <c r="H20" s="764" t="e">
        <f ca="1">OFFSET('予選(F)'!$C$3,ワイルドカード順位決定!$Z19+1,Y19)</f>
        <v>#N/A</v>
      </c>
      <c r="I20" s="765" t="s">
        <v>50</v>
      </c>
      <c r="J20" s="766" t="e">
        <f ca="1">OFFSET('予選(F)'!$C$3,ワイルドカード順位決定!$Z19+1,2+Y19)</f>
        <v>#N/A</v>
      </c>
      <c r="K20" s="1064"/>
      <c r="L20" s="1065"/>
      <c r="M20" s="1066"/>
      <c r="N20" s="764" t="e">
        <f ca="1">OFFSET('予選(F)'!$C$3,ワイルドカード順位決定!$Z19+1,AE19)</f>
        <v>#N/A</v>
      </c>
      <c r="O20" s="765" t="s">
        <v>50</v>
      </c>
      <c r="P20" s="766" t="e">
        <f ca="1">OFFSET('予選(F)'!$C$3,ワイルドカード順位決定!$Z19+1,2+AE19)</f>
        <v>#N/A</v>
      </c>
      <c r="Q20" s="821" t="e">
        <f ca="1">OFFSET('予選(F)'!$C$3,ワイルドカード順位決定!$Z19+1,AH19)</f>
        <v>#N/A</v>
      </c>
      <c r="R20" s="822" t="s">
        <v>50</v>
      </c>
      <c r="S20" s="823" t="e">
        <f ca="1">OFFSET('予選(F)'!$C$3,ワイルドカード順位決定!$Z19+1,2+AH19)</f>
        <v>#N/A</v>
      </c>
      <c r="T20" s="975">
        <f ca="1">COUNTIF(B21:S21,"○")*3+COUNTIF(B21:S21,"△")</f>
        <v>0</v>
      </c>
      <c r="U20" s="976"/>
      <c r="V20" s="977"/>
      <c r="W20" s="1070" t="e">
        <f ca="1">E20+H20+N20+Q20</f>
        <v>#N/A</v>
      </c>
      <c r="X20" s="1071"/>
      <c r="Y20" s="1070" t="e">
        <f ca="1">G20+J20+P20+S20</f>
        <v>#N/A</v>
      </c>
      <c r="Z20" s="1071"/>
      <c r="AA20" s="1045" t="e">
        <f ca="1">W20-Y20</f>
        <v>#N/A</v>
      </c>
      <c r="AB20" s="1075"/>
      <c r="AC20" s="1077">
        <f ca="1">T20-COUNTIF(Q21,"○")*3-COUNTIF(Q21,"△")</f>
        <v>0</v>
      </c>
      <c r="AD20" s="1077"/>
      <c r="AE20" s="1077"/>
      <c r="AF20" s="1078" t="e">
        <f ca="1">E20+H20+N20</f>
        <v>#N/A</v>
      </c>
      <c r="AG20" s="1078" t="e">
        <f ca="1">G20+J20+P20</f>
        <v>#N/A</v>
      </c>
      <c r="AH20" s="1078" t="e">
        <f ca="1">AF20-AG20</f>
        <v>#N/A</v>
      </c>
      <c r="AI20" s="1047" t="e">
        <f ca="1">AC20*10000+AH20*100+AF20</f>
        <v>#N/A</v>
      </c>
      <c r="AJ20" s="974" t="e">
        <f ca="1">RANK(AI20,$AI$4:$AI$39,0)</f>
        <v>#N/A</v>
      </c>
      <c r="AK20" s="1049" t="e">
        <f ca="1">C20</f>
        <v>#N/A</v>
      </c>
      <c r="AL20" s="1090"/>
    </row>
    <row r="21" spans="1:38" s="731" customFormat="1" ht="17.100000000000001" customHeight="1" x14ac:dyDescent="0.2">
      <c r="A21" s="1048"/>
      <c r="B21" s="1048"/>
      <c r="C21" s="1091"/>
      <c r="D21" s="1092"/>
      <c r="E21" s="978" t="e">
        <f ca="1">OFFSET('予選(F)'!$C$3,ワイルドカード順位決定!$Z19,V19)</f>
        <v>#N/A</v>
      </c>
      <c r="F21" s="979"/>
      <c r="G21" s="980"/>
      <c r="H21" s="978" t="e">
        <f ca="1">OFFSET('予選(F)'!$C$3,ワイルドカード順位決定!$Z19,Y19)</f>
        <v>#N/A</v>
      </c>
      <c r="I21" s="979"/>
      <c r="J21" s="980"/>
      <c r="K21" s="1067"/>
      <c r="L21" s="1068"/>
      <c r="M21" s="1069"/>
      <c r="N21" s="978" t="e">
        <f ca="1">OFFSET('予選(F)'!$C$3,ワイルドカード順位決定!$Z19,AE19)</f>
        <v>#N/A</v>
      </c>
      <c r="O21" s="979"/>
      <c r="P21" s="980"/>
      <c r="Q21" s="1080" t="e">
        <f ca="1">OFFSET('予選(F)'!$C$3,ワイルドカード順位決定!$Z19,AH19)</f>
        <v>#N/A</v>
      </c>
      <c r="R21" s="1081"/>
      <c r="S21" s="1093"/>
      <c r="T21" s="978"/>
      <c r="U21" s="979"/>
      <c r="V21" s="980"/>
      <c r="W21" s="1072"/>
      <c r="X21" s="1073"/>
      <c r="Y21" s="1072"/>
      <c r="Z21" s="1073"/>
      <c r="AA21" s="1074"/>
      <c r="AB21" s="1076"/>
      <c r="AC21" s="1077"/>
      <c r="AD21" s="1077"/>
      <c r="AE21" s="1077"/>
      <c r="AF21" s="1079"/>
      <c r="AG21" s="1079"/>
      <c r="AH21" s="1079"/>
      <c r="AI21" s="1048"/>
      <c r="AJ21" s="974"/>
      <c r="AK21" s="1091"/>
      <c r="AL21" s="1092"/>
    </row>
    <row r="22" spans="1:38" s="731" customFormat="1" ht="17.100000000000001" customHeight="1" x14ac:dyDescent="0.2">
      <c r="A22" s="767"/>
      <c r="B22" s="767"/>
      <c r="C22" s="768"/>
      <c r="D22" s="816"/>
      <c r="E22" s="1084" t="e">
        <f ca="1">OFFSET('予選(G)'!$C$2,0,V22)</f>
        <v>#N/A</v>
      </c>
      <c r="F22" s="1085"/>
      <c r="G22" s="1086"/>
      <c r="H22" s="1084" t="e">
        <f ca="1">OFFSET('予選(G)'!$C$2,0,Y22)</f>
        <v>#N/A</v>
      </c>
      <c r="I22" s="1085"/>
      <c r="J22" s="1086"/>
      <c r="K22" s="1084" t="e">
        <f ca="1">OFFSET('予選(G)'!$C$2,0,AB22)</f>
        <v>#N/A</v>
      </c>
      <c r="L22" s="1085"/>
      <c r="M22" s="1086"/>
      <c r="N22" s="1084" t="e">
        <f ca="1">OFFSET('予選(G)'!$C$2,0,AE22)</f>
        <v>#N/A</v>
      </c>
      <c r="O22" s="1085"/>
      <c r="P22" s="1086"/>
      <c r="Q22" s="1087" t="e">
        <f ca="1">OFFSET('予選(G)'!$C$2,0,AH22)</f>
        <v>#N/A</v>
      </c>
      <c r="R22" s="1088"/>
      <c r="S22" s="1089"/>
      <c r="T22" s="824" t="e">
        <f>MATCH(E$3,'予選(G)'!$AD$4:$AD$13,0)</f>
        <v>#N/A</v>
      </c>
      <c r="U22" s="824"/>
      <c r="V22" s="824" t="e">
        <f>IF(T22=1,1,IF(T22=3,4,IF(T22=5,7,IF(T22=7,10,13))))</f>
        <v>#N/A</v>
      </c>
      <c r="W22" s="824" t="e">
        <f>MATCH(H$3,'予選(G)'!$AD$4:$AD$13,0)</f>
        <v>#N/A</v>
      </c>
      <c r="X22" s="824"/>
      <c r="Y22" s="824" t="e">
        <f>IF(W22=1,1,IF(W22=3,4,IF(W22=5,7,IF(W22=7,10,13))))</f>
        <v>#N/A</v>
      </c>
      <c r="Z22" s="824" t="e">
        <f>MATCH(K$3,'予選(G)'!$AD$4:$AD$13,0)</f>
        <v>#N/A</v>
      </c>
      <c r="AA22" s="824"/>
      <c r="AB22" s="824" t="e">
        <f>IF(Z22=1,1,IF(Z22=3,4,IF(Z22=5,7,IF(Z22=7,10,13))))</f>
        <v>#N/A</v>
      </c>
      <c r="AC22" s="824" t="e">
        <f>MATCH(N$3,'予選(G)'!$AD$4:$AD$13,0)</f>
        <v>#N/A</v>
      </c>
      <c r="AD22" s="824"/>
      <c r="AE22" s="824" t="e">
        <f>IF(AC22=1,1,IF(AC22=3,4,IF(AC22=5,7,IF(AC22=7,10,13))))</f>
        <v>#N/A</v>
      </c>
      <c r="AF22" s="824" t="e">
        <f>MATCH(Q$3,'予選(G)'!$AD$4:$AD$13,0)</f>
        <v>#N/A</v>
      </c>
      <c r="AG22" s="824"/>
      <c r="AH22" s="824" t="e">
        <f>IF(AF22=1,1,IF(AF22=3,4,IF(AF22=5,7,IF(AF22=7,10,13))))</f>
        <v>#N/A</v>
      </c>
    </row>
    <row r="23" spans="1:38" s="731" customFormat="1" ht="17.100000000000001" customHeight="1" x14ac:dyDescent="0.2">
      <c r="A23" s="1047" t="s">
        <v>663</v>
      </c>
      <c r="B23" s="1047">
        <v>3</v>
      </c>
      <c r="C23" s="1049" t="e">
        <f ca="1">OFFSET('予選(G)'!$B$3,ワイルドカード順位決定!Z22,0)</f>
        <v>#N/A</v>
      </c>
      <c r="D23" s="1090"/>
      <c r="E23" s="764" t="e">
        <f ca="1">OFFSET('予選(G)'!$C$3,ワイルドカード順位決定!$Z22+1,V22)</f>
        <v>#N/A</v>
      </c>
      <c r="F23" s="765" t="s">
        <v>50</v>
      </c>
      <c r="G23" s="766" t="e">
        <f ca="1">OFFSET('予選(G)'!$C$3,ワイルドカード順位決定!$Z22+1,2+V22)</f>
        <v>#N/A</v>
      </c>
      <c r="H23" s="764" t="e">
        <f ca="1">OFFSET('予選(G)'!$C$3,ワイルドカード順位決定!$Z22+1,Y22)</f>
        <v>#N/A</v>
      </c>
      <c r="I23" s="765" t="s">
        <v>50</v>
      </c>
      <c r="J23" s="766" t="e">
        <f ca="1">OFFSET('予選(G)'!$C$3,ワイルドカード順位決定!$Z22+1,2+Y22)</f>
        <v>#N/A</v>
      </c>
      <c r="K23" s="1064"/>
      <c r="L23" s="1065"/>
      <c r="M23" s="1066"/>
      <c r="N23" s="764" t="e">
        <f ca="1">OFFSET('予選(G)'!$C$3,ワイルドカード順位決定!$Z22+1,AE22)</f>
        <v>#N/A</v>
      </c>
      <c r="O23" s="765" t="s">
        <v>50</v>
      </c>
      <c r="P23" s="766" t="e">
        <f ca="1">OFFSET('予選(G)'!$C$3,ワイルドカード順位決定!$Z22+1,2+AE22)</f>
        <v>#N/A</v>
      </c>
      <c r="Q23" s="821" t="e">
        <f ca="1">OFFSET('予選(G)'!$C$3,ワイルドカード順位決定!$Z22+1,AH22)</f>
        <v>#N/A</v>
      </c>
      <c r="R23" s="822" t="s">
        <v>50</v>
      </c>
      <c r="S23" s="823" t="e">
        <f ca="1">OFFSET('予選(G)'!$C$3,ワイルドカード順位決定!$Z22+1,2+AH22)</f>
        <v>#N/A</v>
      </c>
      <c r="T23" s="975">
        <f ca="1">COUNTIF(B24:S24,"○")*3+COUNTIF(B24:S24,"△")</f>
        <v>0</v>
      </c>
      <c r="U23" s="976"/>
      <c r="V23" s="977"/>
      <c r="W23" s="1070" t="e">
        <f ca="1">E23+H23+N23+Q23</f>
        <v>#N/A</v>
      </c>
      <c r="X23" s="1071"/>
      <c r="Y23" s="1070" t="e">
        <f ca="1">G23+J23+P23+S23</f>
        <v>#N/A</v>
      </c>
      <c r="Z23" s="1071"/>
      <c r="AA23" s="1045" t="e">
        <f ca="1">W23-Y23</f>
        <v>#N/A</v>
      </c>
      <c r="AB23" s="1075"/>
      <c r="AC23" s="1077">
        <f ca="1">T23-COUNTIF(Q24,"○")*3-COUNTIF(Q24,"△")</f>
        <v>0</v>
      </c>
      <c r="AD23" s="1077"/>
      <c r="AE23" s="1077"/>
      <c r="AF23" s="1078" t="e">
        <f ca="1">E23+H23+N23</f>
        <v>#N/A</v>
      </c>
      <c r="AG23" s="1078" t="e">
        <f ca="1">G23+J23+P23</f>
        <v>#N/A</v>
      </c>
      <c r="AH23" s="1078" t="e">
        <f ca="1">AF23-AG23</f>
        <v>#N/A</v>
      </c>
      <c r="AI23" s="1047" t="e">
        <f ca="1">AC23*10000+AH23*100+AF23</f>
        <v>#N/A</v>
      </c>
      <c r="AJ23" s="974" t="e">
        <f ca="1">RANK(AI23,$AI$4:$AI$39,0)</f>
        <v>#N/A</v>
      </c>
      <c r="AK23" s="1049" t="e">
        <f ca="1">C23</f>
        <v>#N/A</v>
      </c>
      <c r="AL23" s="1090"/>
    </row>
    <row r="24" spans="1:38" s="731" customFormat="1" ht="17.100000000000001" customHeight="1" x14ac:dyDescent="0.2">
      <c r="A24" s="1048"/>
      <c r="B24" s="1048"/>
      <c r="C24" s="1091"/>
      <c r="D24" s="1092"/>
      <c r="E24" s="978" t="e">
        <f ca="1">OFFSET('予選(G)'!$C$3,ワイルドカード順位決定!$Z22,V22)</f>
        <v>#N/A</v>
      </c>
      <c r="F24" s="979"/>
      <c r="G24" s="980"/>
      <c r="H24" s="978" t="e">
        <f ca="1">OFFSET('予選(G)'!$C$3,ワイルドカード順位決定!$Z22,Y22)</f>
        <v>#N/A</v>
      </c>
      <c r="I24" s="979"/>
      <c r="J24" s="980"/>
      <c r="K24" s="1067"/>
      <c r="L24" s="1068"/>
      <c r="M24" s="1069"/>
      <c r="N24" s="978" t="e">
        <f ca="1">OFFSET('予選(G)'!$C$3,ワイルドカード順位決定!$Z22,AE22)</f>
        <v>#N/A</v>
      </c>
      <c r="O24" s="979"/>
      <c r="P24" s="980"/>
      <c r="Q24" s="1080" t="e">
        <f ca="1">OFFSET('予選(G)'!$C$3,ワイルドカード順位決定!$Z22,AH22)</f>
        <v>#N/A</v>
      </c>
      <c r="R24" s="1081"/>
      <c r="S24" s="1093"/>
      <c r="T24" s="978"/>
      <c r="U24" s="979"/>
      <c r="V24" s="980"/>
      <c r="W24" s="1072"/>
      <c r="X24" s="1073"/>
      <c r="Y24" s="1072"/>
      <c r="Z24" s="1073"/>
      <c r="AA24" s="1074"/>
      <c r="AB24" s="1076"/>
      <c r="AC24" s="1077"/>
      <c r="AD24" s="1077"/>
      <c r="AE24" s="1077"/>
      <c r="AF24" s="1079"/>
      <c r="AG24" s="1079"/>
      <c r="AH24" s="1079"/>
      <c r="AI24" s="1048"/>
      <c r="AJ24" s="974"/>
      <c r="AK24" s="1091"/>
      <c r="AL24" s="1092"/>
    </row>
    <row r="25" spans="1:38" s="731" customFormat="1" ht="17.100000000000001" customHeight="1" x14ac:dyDescent="0.2">
      <c r="A25" s="767"/>
      <c r="B25" s="767"/>
      <c r="C25" s="768"/>
      <c r="D25" s="816"/>
      <c r="E25" s="1084" t="e">
        <f ca="1">OFFSET('予選(H)'!$C$2,0,V25)</f>
        <v>#N/A</v>
      </c>
      <c r="F25" s="1085"/>
      <c r="G25" s="1086"/>
      <c r="H25" s="1084" t="e">
        <f ca="1">OFFSET('予選(H)'!$C$2,0,Y25)</f>
        <v>#N/A</v>
      </c>
      <c r="I25" s="1085"/>
      <c r="J25" s="1086"/>
      <c r="K25" s="1084" t="e">
        <f ca="1">OFFSET('予選(H)'!$C$2,0,AB25)</f>
        <v>#N/A</v>
      </c>
      <c r="L25" s="1085"/>
      <c r="M25" s="1086"/>
      <c r="N25" s="1084" t="e">
        <f ca="1">OFFSET('予選(H)'!$C$2,0,AE25)</f>
        <v>#N/A</v>
      </c>
      <c r="O25" s="1085"/>
      <c r="P25" s="1086"/>
      <c r="Q25" s="1087" t="e">
        <f ca="1">OFFSET('予選(H)'!$C$2,0,AH25)</f>
        <v>#N/A</v>
      </c>
      <c r="R25" s="1088"/>
      <c r="S25" s="1089"/>
      <c r="T25" s="824" t="e">
        <f>MATCH(E$3,'予選(H)'!$AD$4:$AD$13,0)</f>
        <v>#N/A</v>
      </c>
      <c r="U25" s="824"/>
      <c r="V25" s="824" t="e">
        <f>IF(T25=1,1,IF(T25=3,4,IF(T25=5,7,IF(T25=7,10,13))))</f>
        <v>#N/A</v>
      </c>
      <c r="W25" s="824" t="e">
        <f>MATCH(H$3,'予選(H)'!$AD$4:$AD$13,0)</f>
        <v>#N/A</v>
      </c>
      <c r="X25" s="824"/>
      <c r="Y25" s="824" t="e">
        <f>IF(W25=1,1,IF(W25=3,4,IF(W25=5,7,IF(W25=7,10,13))))</f>
        <v>#N/A</v>
      </c>
      <c r="Z25" s="824" t="e">
        <f>MATCH(K$3,'予選(H)'!$AD$4:$AD$13,0)</f>
        <v>#N/A</v>
      </c>
      <c r="AA25" s="824"/>
      <c r="AB25" s="824" t="e">
        <f>IF(Z25=1,1,IF(Z25=3,4,IF(Z25=5,7,IF(Z25=7,10,13))))</f>
        <v>#N/A</v>
      </c>
      <c r="AC25" s="824" t="e">
        <f>MATCH(N$3,'予選(H)'!$AD$4:$AD$13,0)</f>
        <v>#N/A</v>
      </c>
      <c r="AD25" s="824"/>
      <c r="AE25" s="824" t="e">
        <f>IF(AC25=1,1,IF(AC25=3,4,IF(AC25=5,7,IF(AC25=7,10,13))))</f>
        <v>#N/A</v>
      </c>
      <c r="AF25" s="824" t="e">
        <f>MATCH(Q$3,'予選(H)'!$AD$4:$AD$13,0)</f>
        <v>#N/A</v>
      </c>
      <c r="AG25" s="824"/>
      <c r="AH25" s="824" t="e">
        <f>IF(AF25=1,1,IF(AF25=3,4,IF(AF25=5,7,IF(AF25=7,10,13))))</f>
        <v>#N/A</v>
      </c>
    </row>
    <row r="26" spans="1:38" s="731" customFormat="1" ht="17.100000000000001" customHeight="1" x14ac:dyDescent="0.2">
      <c r="A26" s="1047" t="s">
        <v>664</v>
      </c>
      <c r="B26" s="1047">
        <v>3</v>
      </c>
      <c r="C26" s="1049" t="e">
        <f ca="1">OFFSET('予選(H)'!$B$3,ワイルドカード順位決定!Z25,0)</f>
        <v>#N/A</v>
      </c>
      <c r="D26" s="1090"/>
      <c r="E26" s="764" t="e">
        <f ca="1">OFFSET('予選(H)'!$C$3,ワイルドカード順位決定!$Z25+1,V25)</f>
        <v>#N/A</v>
      </c>
      <c r="F26" s="765" t="s">
        <v>50</v>
      </c>
      <c r="G26" s="766" t="e">
        <f ca="1">OFFSET('予選(H)'!$C$3,ワイルドカード順位決定!$Z25+1,2+V25)</f>
        <v>#N/A</v>
      </c>
      <c r="H26" s="764" t="e">
        <f ca="1">OFFSET('予選(H)'!$C$3,ワイルドカード順位決定!$Z25+1,Y25)</f>
        <v>#N/A</v>
      </c>
      <c r="I26" s="765" t="s">
        <v>50</v>
      </c>
      <c r="J26" s="766" t="e">
        <f ca="1">OFFSET('予選(H)'!$C$3,ワイルドカード順位決定!$Z25+1,2+Y25)</f>
        <v>#N/A</v>
      </c>
      <c r="K26" s="1064"/>
      <c r="L26" s="1065"/>
      <c r="M26" s="1066"/>
      <c r="N26" s="764" t="e">
        <f ca="1">OFFSET('予選(H)'!$C$3,ワイルドカード順位決定!$Z25+1,AE25)</f>
        <v>#N/A</v>
      </c>
      <c r="O26" s="765" t="s">
        <v>50</v>
      </c>
      <c r="P26" s="766" t="e">
        <f ca="1">OFFSET('予選(H)'!$C$3,ワイルドカード順位決定!$Z25+1,2+AE25)</f>
        <v>#N/A</v>
      </c>
      <c r="Q26" s="821" t="e">
        <f ca="1">OFFSET('予選(H)'!$C$3,ワイルドカード順位決定!$Z25+1,AH25)</f>
        <v>#N/A</v>
      </c>
      <c r="R26" s="822" t="s">
        <v>50</v>
      </c>
      <c r="S26" s="823" t="e">
        <f ca="1">OFFSET('予選(H)'!$C$3,ワイルドカード順位決定!$Z25+1,2+AH25)</f>
        <v>#N/A</v>
      </c>
      <c r="T26" s="975">
        <f ca="1">COUNTIF(B27:S27,"○")*3+COUNTIF(B27:S27,"△")</f>
        <v>0</v>
      </c>
      <c r="U26" s="976"/>
      <c r="V26" s="977"/>
      <c r="W26" s="1070" t="e">
        <f ca="1">E26+H26+N26+Q26</f>
        <v>#N/A</v>
      </c>
      <c r="X26" s="1071"/>
      <c r="Y26" s="1070" t="e">
        <f ca="1">G26+J26+P26+S26</f>
        <v>#N/A</v>
      </c>
      <c r="Z26" s="1071"/>
      <c r="AA26" s="1045" t="e">
        <f ca="1">W26-Y26</f>
        <v>#N/A</v>
      </c>
      <c r="AB26" s="1075"/>
      <c r="AC26" s="1077">
        <f ca="1">T26-COUNTIF(Q27,"○")*3-COUNTIF(Q27,"△")</f>
        <v>0</v>
      </c>
      <c r="AD26" s="1077"/>
      <c r="AE26" s="1077"/>
      <c r="AF26" s="1078" t="e">
        <f ca="1">E26+H26+N26</f>
        <v>#N/A</v>
      </c>
      <c r="AG26" s="1078" t="e">
        <f ca="1">G26+J26+P26</f>
        <v>#N/A</v>
      </c>
      <c r="AH26" s="1078" t="e">
        <f ca="1">AF26-AG26</f>
        <v>#N/A</v>
      </c>
      <c r="AI26" s="1047" t="e">
        <f ca="1">AC26*10000+AH26*100+AF26</f>
        <v>#N/A</v>
      </c>
      <c r="AJ26" s="974" t="e">
        <f ca="1">RANK(AI26,$AI$4:$AI$39,0)</f>
        <v>#N/A</v>
      </c>
      <c r="AK26" s="1049" t="e">
        <f ca="1">C26</f>
        <v>#N/A</v>
      </c>
      <c r="AL26" s="1090"/>
    </row>
    <row r="27" spans="1:38" s="731" customFormat="1" ht="17.100000000000001" customHeight="1" x14ac:dyDescent="0.2">
      <c r="A27" s="1048"/>
      <c r="B27" s="1048"/>
      <c r="C27" s="1091"/>
      <c r="D27" s="1092"/>
      <c r="E27" s="978" t="e">
        <f ca="1">OFFSET('予選(H)'!$C$3,ワイルドカード順位決定!$Z25,V25)</f>
        <v>#N/A</v>
      </c>
      <c r="F27" s="979"/>
      <c r="G27" s="980"/>
      <c r="H27" s="978" t="e">
        <f ca="1">OFFSET('予選(H)'!$C$3,ワイルドカード順位決定!$Z25,Y25)</f>
        <v>#N/A</v>
      </c>
      <c r="I27" s="979"/>
      <c r="J27" s="980"/>
      <c r="K27" s="1067"/>
      <c r="L27" s="1068"/>
      <c r="M27" s="1069"/>
      <c r="N27" s="978" t="e">
        <f ca="1">OFFSET('予選(H)'!$C$3,ワイルドカード順位決定!$Z25,AE25)</f>
        <v>#N/A</v>
      </c>
      <c r="O27" s="979"/>
      <c r="P27" s="980"/>
      <c r="Q27" s="1080" t="e">
        <f ca="1">OFFSET('予選(H)'!$C$3,ワイルドカード順位決定!$Z25,AH25)</f>
        <v>#N/A</v>
      </c>
      <c r="R27" s="1081"/>
      <c r="S27" s="1093"/>
      <c r="T27" s="978"/>
      <c r="U27" s="979"/>
      <c r="V27" s="980"/>
      <c r="W27" s="1072"/>
      <c r="X27" s="1073"/>
      <c r="Y27" s="1072"/>
      <c r="Z27" s="1073"/>
      <c r="AA27" s="1074"/>
      <c r="AB27" s="1076"/>
      <c r="AC27" s="1077"/>
      <c r="AD27" s="1077"/>
      <c r="AE27" s="1077"/>
      <c r="AF27" s="1079"/>
      <c r="AG27" s="1079"/>
      <c r="AH27" s="1079"/>
      <c r="AI27" s="1048"/>
      <c r="AJ27" s="974"/>
      <c r="AK27" s="1091"/>
      <c r="AL27" s="1092"/>
    </row>
    <row r="28" spans="1:38" s="731" customFormat="1" ht="17.100000000000001" customHeight="1" x14ac:dyDescent="0.2">
      <c r="A28" s="767"/>
      <c r="B28" s="767"/>
      <c r="C28" s="768"/>
      <c r="D28" s="816"/>
      <c r="E28" s="1084" t="e">
        <f ca="1">OFFSET('予選(I)'!$C$2,0,V28)</f>
        <v>#N/A</v>
      </c>
      <c r="F28" s="1085"/>
      <c r="G28" s="1086"/>
      <c r="H28" s="1084" t="e">
        <f ca="1">OFFSET('予選(I)'!$C$2,0,Y28)</f>
        <v>#N/A</v>
      </c>
      <c r="I28" s="1085"/>
      <c r="J28" s="1086"/>
      <c r="K28" s="1084" t="e">
        <f ca="1">OFFSET('予選(I)'!$C$2,0,AB28)</f>
        <v>#N/A</v>
      </c>
      <c r="L28" s="1085"/>
      <c r="M28" s="1086"/>
      <c r="N28" s="1084" t="e">
        <f ca="1">OFFSET('予選(I)'!$C$2,0,AE28)</f>
        <v>#N/A</v>
      </c>
      <c r="O28" s="1085"/>
      <c r="P28" s="1086"/>
      <c r="Q28" s="1087" t="e">
        <f ca="1">OFFSET('予選(I)'!$C$2,0,AH28)</f>
        <v>#N/A</v>
      </c>
      <c r="R28" s="1088"/>
      <c r="S28" s="1089"/>
      <c r="T28" s="824" t="e">
        <f>MATCH(E$3,'予選(I)'!$AD$4:$AD$13,0)</f>
        <v>#N/A</v>
      </c>
      <c r="U28" s="824"/>
      <c r="V28" s="824" t="e">
        <f>IF(T28=1,1,IF(T28=3,4,IF(T28=5,7,IF(T28=7,10,13))))</f>
        <v>#N/A</v>
      </c>
      <c r="W28" s="824" t="e">
        <f>MATCH(H$3,'予選(I)'!$AD$4:$AD$13,0)</f>
        <v>#N/A</v>
      </c>
      <c r="X28" s="824"/>
      <c r="Y28" s="824" t="e">
        <f>IF(W28=1,1,IF(W28=3,4,IF(W28=5,7,IF(W28=7,10,13))))</f>
        <v>#N/A</v>
      </c>
      <c r="Z28" s="824" t="e">
        <f>MATCH(K$3,'予選(I)'!$AD$4:$AD$13,0)</f>
        <v>#N/A</v>
      </c>
      <c r="AA28" s="824"/>
      <c r="AB28" s="824" t="e">
        <f>IF(Z28=1,1,IF(Z28=3,4,IF(Z28=5,7,IF(Z28=7,10,13))))</f>
        <v>#N/A</v>
      </c>
      <c r="AC28" s="824" t="e">
        <f>MATCH(N$3,'予選(I)'!$AD$4:$AD$13,0)</f>
        <v>#N/A</v>
      </c>
      <c r="AD28" s="824"/>
      <c r="AE28" s="824" t="e">
        <f>IF(AC28=1,1,IF(AC28=3,4,IF(AC28=5,7,IF(AC28=7,10,13))))</f>
        <v>#N/A</v>
      </c>
      <c r="AF28" s="824" t="e">
        <f>MATCH(Q$3,'予選(I)'!$AD$4:$AD$13,0)</f>
        <v>#N/A</v>
      </c>
      <c r="AG28" s="824"/>
      <c r="AH28" s="824" t="e">
        <f>IF(AF28=1,1,IF(AF28=3,4,IF(AF28=5,7,IF(AF28=7,10,13))))</f>
        <v>#N/A</v>
      </c>
    </row>
    <row r="29" spans="1:38" s="731" customFormat="1" ht="17.100000000000001" customHeight="1" x14ac:dyDescent="0.2">
      <c r="A29" s="1047" t="s">
        <v>665</v>
      </c>
      <c r="B29" s="1047">
        <v>3</v>
      </c>
      <c r="C29" s="1049" t="e">
        <f ca="1">OFFSET('予選(I)'!$B$3,ワイルドカード順位決定!Z28,0)</f>
        <v>#N/A</v>
      </c>
      <c r="D29" s="1090"/>
      <c r="E29" s="764" t="e">
        <f ca="1">OFFSET('予選(I)'!$C$3,ワイルドカード順位決定!$Z28+1,V28)</f>
        <v>#N/A</v>
      </c>
      <c r="F29" s="765" t="s">
        <v>50</v>
      </c>
      <c r="G29" s="766" t="e">
        <f ca="1">OFFSET('予選(I)'!$C$3,ワイルドカード順位決定!$Z28+1,2+V28)</f>
        <v>#N/A</v>
      </c>
      <c r="H29" s="764" t="e">
        <f ca="1">OFFSET('予選(I)'!$C$3,ワイルドカード順位決定!$Z28+1,Y28)</f>
        <v>#N/A</v>
      </c>
      <c r="I29" s="765" t="s">
        <v>50</v>
      </c>
      <c r="J29" s="766" t="e">
        <f ca="1">OFFSET('予選(I)'!$C$3,ワイルドカード順位決定!$Z28+1,2+Y28)</f>
        <v>#N/A</v>
      </c>
      <c r="K29" s="1064"/>
      <c r="L29" s="1065"/>
      <c r="M29" s="1066"/>
      <c r="N29" s="764" t="e">
        <f ca="1">OFFSET('予選(I)'!$C$3,ワイルドカード順位決定!$Z28+1,AE28)</f>
        <v>#N/A</v>
      </c>
      <c r="O29" s="765" t="s">
        <v>50</v>
      </c>
      <c r="P29" s="766" t="e">
        <f ca="1">OFFSET('予選(I)'!$C$3,ワイルドカード順位決定!$Z28+1,2+AE28)</f>
        <v>#N/A</v>
      </c>
      <c r="Q29" s="821" t="e">
        <f ca="1">OFFSET('予選(I)'!$C$3,ワイルドカード順位決定!$Z28+1,AH28)</f>
        <v>#N/A</v>
      </c>
      <c r="R29" s="822" t="s">
        <v>50</v>
      </c>
      <c r="S29" s="823" t="e">
        <f ca="1">OFFSET('予選(I)'!$C$3,ワイルドカード順位決定!$Z28+1,2+AH28)</f>
        <v>#N/A</v>
      </c>
      <c r="T29" s="975">
        <f ca="1">COUNTIF(B30:S30,"○")*3+COUNTIF(B30:S30,"△")</f>
        <v>0</v>
      </c>
      <c r="U29" s="976"/>
      <c r="V29" s="977"/>
      <c r="W29" s="1070" t="e">
        <f ca="1">E29+H29+N29+Q29</f>
        <v>#N/A</v>
      </c>
      <c r="X29" s="1071"/>
      <c r="Y29" s="1070" t="e">
        <f ca="1">G29+J29+P29+S29</f>
        <v>#N/A</v>
      </c>
      <c r="Z29" s="1071"/>
      <c r="AA29" s="1045" t="e">
        <f ca="1">W29-Y29</f>
        <v>#N/A</v>
      </c>
      <c r="AB29" s="1075"/>
      <c r="AC29" s="1077">
        <f ca="1">T29-COUNTIF(Q30,"○")*3-COUNTIF(Q30,"△")</f>
        <v>0</v>
      </c>
      <c r="AD29" s="1077"/>
      <c r="AE29" s="1077"/>
      <c r="AF29" s="1078" t="e">
        <f ca="1">E29+H29+N29</f>
        <v>#N/A</v>
      </c>
      <c r="AG29" s="1078" t="e">
        <f ca="1">G29+J29+P29</f>
        <v>#N/A</v>
      </c>
      <c r="AH29" s="1078" t="e">
        <f ca="1">AF29-AG29</f>
        <v>#N/A</v>
      </c>
      <c r="AI29" s="1047" t="e">
        <f ca="1">AC29*10000+AH29*100+AF29</f>
        <v>#N/A</v>
      </c>
      <c r="AJ29" s="974" t="e">
        <f ca="1">RANK(AI29,$AI$4:$AI$39,0)</f>
        <v>#N/A</v>
      </c>
      <c r="AK29" s="1049" t="e">
        <f ca="1">C29</f>
        <v>#N/A</v>
      </c>
      <c r="AL29" s="1090"/>
    </row>
    <row r="30" spans="1:38" s="731" customFormat="1" ht="17.100000000000001" customHeight="1" x14ac:dyDescent="0.2">
      <c r="A30" s="1048"/>
      <c r="B30" s="1048"/>
      <c r="C30" s="1091"/>
      <c r="D30" s="1092"/>
      <c r="E30" s="978" t="e">
        <f ca="1">OFFSET('予選(I)'!$C$3,ワイルドカード順位決定!$Z28,V28)</f>
        <v>#N/A</v>
      </c>
      <c r="F30" s="979"/>
      <c r="G30" s="980"/>
      <c r="H30" s="978" t="e">
        <f ca="1">OFFSET('予選(I)'!$C$3,ワイルドカード順位決定!$Z28,Y28)</f>
        <v>#N/A</v>
      </c>
      <c r="I30" s="979"/>
      <c r="J30" s="980"/>
      <c r="K30" s="1067"/>
      <c r="L30" s="1068"/>
      <c r="M30" s="1069"/>
      <c r="N30" s="978" t="e">
        <f ca="1">OFFSET('予選(I)'!$C$3,ワイルドカード順位決定!$Z28,AE28)</f>
        <v>#N/A</v>
      </c>
      <c r="O30" s="979"/>
      <c r="P30" s="980"/>
      <c r="Q30" s="1080" t="e">
        <f ca="1">OFFSET('予選(I)'!$C$3,ワイルドカード順位決定!$Z28,AH28)</f>
        <v>#N/A</v>
      </c>
      <c r="R30" s="1081"/>
      <c r="S30" s="1093"/>
      <c r="T30" s="978"/>
      <c r="U30" s="979"/>
      <c r="V30" s="980"/>
      <c r="W30" s="1072"/>
      <c r="X30" s="1073"/>
      <c r="Y30" s="1072"/>
      <c r="Z30" s="1073"/>
      <c r="AA30" s="1074"/>
      <c r="AB30" s="1076"/>
      <c r="AC30" s="1077"/>
      <c r="AD30" s="1077"/>
      <c r="AE30" s="1077"/>
      <c r="AF30" s="1079"/>
      <c r="AG30" s="1079"/>
      <c r="AH30" s="1079"/>
      <c r="AI30" s="1048"/>
      <c r="AJ30" s="974"/>
      <c r="AK30" s="1091"/>
      <c r="AL30" s="1092"/>
    </row>
    <row r="31" spans="1:38" s="731" customFormat="1" ht="17.100000000000001" customHeight="1" x14ac:dyDescent="0.2">
      <c r="A31" s="767"/>
      <c r="B31" s="767"/>
      <c r="C31" s="768"/>
      <c r="D31" s="816"/>
      <c r="E31" s="1084" t="e">
        <f ca="1">OFFSET('予選(J)'!$C$2,0,V31)</f>
        <v>#N/A</v>
      </c>
      <c r="F31" s="1085"/>
      <c r="G31" s="1086"/>
      <c r="H31" s="1084" t="e">
        <f ca="1">OFFSET('予選(J)'!$C$2,0,Y31)</f>
        <v>#N/A</v>
      </c>
      <c r="I31" s="1085"/>
      <c r="J31" s="1086"/>
      <c r="K31" s="1084" t="e">
        <f ca="1">OFFSET('予選(J)'!$C$2,0,AB31)</f>
        <v>#N/A</v>
      </c>
      <c r="L31" s="1085"/>
      <c r="M31" s="1086"/>
      <c r="N31" s="1084" t="e">
        <f ca="1">OFFSET('予選(J)'!$C$2,0,AE31)</f>
        <v>#N/A</v>
      </c>
      <c r="O31" s="1085"/>
      <c r="P31" s="1086"/>
      <c r="Q31" s="1087" t="e">
        <f ca="1">OFFSET('予選(J)'!$C$2,0,AH31)</f>
        <v>#N/A</v>
      </c>
      <c r="R31" s="1088"/>
      <c r="S31" s="1089"/>
      <c r="T31" s="824" t="e">
        <f>MATCH(E$3,'予選(J)'!$AD$4:$AD$13,0)</f>
        <v>#N/A</v>
      </c>
      <c r="U31" s="824"/>
      <c r="V31" s="824" t="e">
        <f>IF(T31=1,1,IF(T31=3,4,IF(T31=5,7,IF(T31=7,10,13))))</f>
        <v>#N/A</v>
      </c>
      <c r="W31" s="824" t="e">
        <f>MATCH(H$3,'予選(J)'!$AD$4:$AD$13,0)</f>
        <v>#N/A</v>
      </c>
      <c r="X31" s="824"/>
      <c r="Y31" s="824" t="e">
        <f>IF(W31=1,1,IF(W31=3,4,IF(W31=5,7,IF(W31=7,10,13))))</f>
        <v>#N/A</v>
      </c>
      <c r="Z31" s="824" t="e">
        <f>MATCH(K$3,'予選(J)'!$AD$4:$AD$13,0)</f>
        <v>#N/A</v>
      </c>
      <c r="AA31" s="824"/>
      <c r="AB31" s="824" t="e">
        <f>IF(Z31=1,1,IF(Z31=3,4,IF(Z31=5,7,IF(Z31=7,10,13))))</f>
        <v>#N/A</v>
      </c>
      <c r="AC31" s="824" t="e">
        <f>MATCH(N$3,'予選(J)'!$AD$4:$AD$13,0)</f>
        <v>#N/A</v>
      </c>
      <c r="AD31" s="824"/>
      <c r="AE31" s="824" t="e">
        <f>IF(AC31=1,1,IF(AC31=3,4,IF(AC31=5,7,IF(AC31=7,10,13))))</f>
        <v>#N/A</v>
      </c>
      <c r="AF31" s="824" t="e">
        <f>MATCH(Q$3,'予選(J)'!$AD$4:$AD$13,0)</f>
        <v>#N/A</v>
      </c>
      <c r="AG31" s="824"/>
      <c r="AH31" s="824" t="e">
        <f>IF(AF31=1,1,IF(AF31=3,4,IF(AF31=5,7,IF(AF31=7,10,13))))</f>
        <v>#N/A</v>
      </c>
    </row>
    <row r="32" spans="1:38" s="731" customFormat="1" ht="17.100000000000001" customHeight="1" x14ac:dyDescent="0.2">
      <c r="A32" s="1047" t="s">
        <v>666</v>
      </c>
      <c r="B32" s="1047">
        <v>3</v>
      </c>
      <c r="C32" s="1049" t="e">
        <f ca="1">OFFSET('予選(J)'!$B$3,ワイルドカード順位決定!Z31,0)</f>
        <v>#N/A</v>
      </c>
      <c r="D32" s="1090"/>
      <c r="E32" s="764" t="e">
        <f ca="1">OFFSET('予選(J)'!$C$3,ワイルドカード順位決定!$Z31+1,V31)</f>
        <v>#N/A</v>
      </c>
      <c r="F32" s="765" t="s">
        <v>50</v>
      </c>
      <c r="G32" s="766" t="e">
        <f ca="1">OFFSET('予選(J)'!$C$3,ワイルドカード順位決定!$Z31+1,2+V31)</f>
        <v>#N/A</v>
      </c>
      <c r="H32" s="764" t="e">
        <f ca="1">OFFSET('予選(J)'!$C$3,ワイルドカード順位決定!$Z31+1,Y31)</f>
        <v>#N/A</v>
      </c>
      <c r="I32" s="765" t="s">
        <v>50</v>
      </c>
      <c r="J32" s="766" t="e">
        <f ca="1">OFFSET('予選(J)'!$C$3,ワイルドカード順位決定!$Z31+1,2+Y31)</f>
        <v>#N/A</v>
      </c>
      <c r="K32" s="1064"/>
      <c r="L32" s="1065"/>
      <c r="M32" s="1066"/>
      <c r="N32" s="764" t="e">
        <f ca="1">OFFSET('予選(J)'!$C$3,ワイルドカード順位決定!$Z31+1,AE31)</f>
        <v>#N/A</v>
      </c>
      <c r="O32" s="765" t="s">
        <v>50</v>
      </c>
      <c r="P32" s="766" t="e">
        <f ca="1">OFFSET('予選(J)'!$C$3,ワイルドカード順位決定!$Z31+1,2+AE31)</f>
        <v>#N/A</v>
      </c>
      <c r="Q32" s="821" t="e">
        <f ca="1">OFFSET('予選(J)'!$C$3,ワイルドカード順位決定!$Z31+1,AH31)</f>
        <v>#N/A</v>
      </c>
      <c r="R32" s="822" t="s">
        <v>50</v>
      </c>
      <c r="S32" s="823" t="e">
        <f ca="1">OFFSET('予選(J)'!$C$3,ワイルドカード順位決定!$Z31+1,2+AH31)</f>
        <v>#N/A</v>
      </c>
      <c r="T32" s="975">
        <f ca="1">COUNTIF(B33:S33,"○")*3+COUNTIF(B33:S33,"△")</f>
        <v>0</v>
      </c>
      <c r="U32" s="976"/>
      <c r="V32" s="977"/>
      <c r="W32" s="1070" t="e">
        <f ca="1">E32+H32+N32+Q32</f>
        <v>#N/A</v>
      </c>
      <c r="X32" s="1071"/>
      <c r="Y32" s="1070" t="e">
        <f ca="1">G32+J32+P32+S32</f>
        <v>#N/A</v>
      </c>
      <c r="Z32" s="1071"/>
      <c r="AA32" s="1045" t="e">
        <f ca="1">W32-Y32</f>
        <v>#N/A</v>
      </c>
      <c r="AB32" s="1075"/>
      <c r="AC32" s="1077">
        <f ca="1">T32-COUNTIF(Q33,"○")*3-COUNTIF(Q33,"△")</f>
        <v>0</v>
      </c>
      <c r="AD32" s="1077"/>
      <c r="AE32" s="1077"/>
      <c r="AF32" s="1078" t="e">
        <f ca="1">E32+H32+N32</f>
        <v>#N/A</v>
      </c>
      <c r="AG32" s="1078" t="e">
        <f ca="1">G32+J32+P32</f>
        <v>#N/A</v>
      </c>
      <c r="AH32" s="1078" t="e">
        <f ca="1">AF32-AG32</f>
        <v>#N/A</v>
      </c>
      <c r="AI32" s="1047" t="e">
        <f ca="1">AC32*10000+AH32*100+AF32</f>
        <v>#N/A</v>
      </c>
      <c r="AJ32" s="974" t="e">
        <f ca="1">RANK(AI32,$AI$4:$AI$39,0)</f>
        <v>#N/A</v>
      </c>
      <c r="AK32" s="1049" t="e">
        <f ca="1">C32</f>
        <v>#N/A</v>
      </c>
      <c r="AL32" s="1090"/>
    </row>
    <row r="33" spans="1:38" s="731" customFormat="1" ht="17.100000000000001" customHeight="1" x14ac:dyDescent="0.2">
      <c r="A33" s="1048"/>
      <c r="B33" s="1048"/>
      <c r="C33" s="1091"/>
      <c r="D33" s="1092"/>
      <c r="E33" s="978" t="e">
        <f ca="1">OFFSET('予選(J)'!$C$3,ワイルドカード順位決定!$Z31,V31)</f>
        <v>#N/A</v>
      </c>
      <c r="F33" s="979"/>
      <c r="G33" s="980"/>
      <c r="H33" s="978" t="e">
        <f ca="1">OFFSET('予選(J)'!$C$3,ワイルドカード順位決定!$Z31,Y31)</f>
        <v>#N/A</v>
      </c>
      <c r="I33" s="979"/>
      <c r="J33" s="980"/>
      <c r="K33" s="1067"/>
      <c r="L33" s="1068"/>
      <c r="M33" s="1069"/>
      <c r="N33" s="978" t="e">
        <f ca="1">OFFSET('予選(J)'!$C$3,ワイルドカード順位決定!$Z31,AE31)</f>
        <v>#N/A</v>
      </c>
      <c r="O33" s="979"/>
      <c r="P33" s="980"/>
      <c r="Q33" s="1080" t="e">
        <f ca="1">OFFSET('予選(J)'!$C$3,ワイルドカード順位決定!$Z31,AH31)</f>
        <v>#N/A</v>
      </c>
      <c r="R33" s="1081"/>
      <c r="S33" s="1093"/>
      <c r="T33" s="978"/>
      <c r="U33" s="979"/>
      <c r="V33" s="980"/>
      <c r="W33" s="1072"/>
      <c r="X33" s="1073"/>
      <c r="Y33" s="1072"/>
      <c r="Z33" s="1073"/>
      <c r="AA33" s="1074"/>
      <c r="AB33" s="1076"/>
      <c r="AC33" s="1077"/>
      <c r="AD33" s="1077"/>
      <c r="AE33" s="1077"/>
      <c r="AF33" s="1079"/>
      <c r="AG33" s="1079"/>
      <c r="AH33" s="1079"/>
      <c r="AI33" s="1048"/>
      <c r="AJ33" s="974"/>
      <c r="AK33" s="1091"/>
      <c r="AL33" s="1092"/>
    </row>
    <row r="34" spans="1:38" s="731" customFormat="1" ht="17.100000000000001" customHeight="1" x14ac:dyDescent="0.2">
      <c r="A34" s="767"/>
      <c r="B34" s="767"/>
      <c r="C34" s="768"/>
      <c r="D34" s="816"/>
      <c r="E34" s="1084" t="e">
        <f ca="1">OFFSET('予選(K)'!$C$2,0,V34)</f>
        <v>#N/A</v>
      </c>
      <c r="F34" s="1085"/>
      <c r="G34" s="1086"/>
      <c r="H34" s="1084" t="e">
        <f ca="1">OFFSET('予選(K)'!$C$2,0,Y34)</f>
        <v>#N/A</v>
      </c>
      <c r="I34" s="1085"/>
      <c r="J34" s="1086"/>
      <c r="K34" s="1084" t="e">
        <f ca="1">OFFSET('予選(K)'!$C$2,0,AB34)</f>
        <v>#N/A</v>
      </c>
      <c r="L34" s="1085"/>
      <c r="M34" s="1086"/>
      <c r="N34" s="1084" t="e">
        <f ca="1">OFFSET('予選(K)'!$C$2,0,AE34)</f>
        <v>#N/A</v>
      </c>
      <c r="O34" s="1085"/>
      <c r="P34" s="1086"/>
      <c r="Q34" s="1087" t="e">
        <f ca="1">OFFSET('予選(K)'!$C$2,0,AH34)</f>
        <v>#N/A</v>
      </c>
      <c r="R34" s="1088"/>
      <c r="S34" s="1089"/>
      <c r="T34" s="824" t="e">
        <f>MATCH(E$3,'予選(K)'!$AD$4:$AD$13,0)</f>
        <v>#N/A</v>
      </c>
      <c r="U34" s="824"/>
      <c r="V34" s="824" t="e">
        <f>IF(T34=1,1,IF(T34=3,4,IF(T34=5,7,IF(T34=7,10,13))))</f>
        <v>#N/A</v>
      </c>
      <c r="W34" s="824" t="e">
        <f>MATCH(H$3,'予選(K)'!$AD$4:$AD$13,0)</f>
        <v>#N/A</v>
      </c>
      <c r="X34" s="824"/>
      <c r="Y34" s="824" t="e">
        <f>IF(W34=1,1,IF(W34=3,4,IF(W34=5,7,IF(W34=7,10,13))))</f>
        <v>#N/A</v>
      </c>
      <c r="Z34" s="824" t="e">
        <f>MATCH(K$3,'予選(K)'!$AD$4:$AD$13,0)</f>
        <v>#N/A</v>
      </c>
      <c r="AA34" s="824"/>
      <c r="AB34" s="824" t="e">
        <f>IF(Z34=1,1,IF(Z34=3,4,IF(Z34=5,7,IF(Z34=7,10,13))))</f>
        <v>#N/A</v>
      </c>
      <c r="AC34" s="824" t="e">
        <f>MATCH(N$3,'予選(K)'!$AD$4:$AD$13,0)</f>
        <v>#N/A</v>
      </c>
      <c r="AD34" s="824"/>
      <c r="AE34" s="824" t="e">
        <f>IF(AC34=1,1,IF(AC34=3,4,IF(AC34=5,7,IF(AC34=7,10,13))))</f>
        <v>#N/A</v>
      </c>
      <c r="AF34" s="824" t="e">
        <f>MATCH(Q$3,'予選(K)'!$AD$4:$AD$13,0)</f>
        <v>#N/A</v>
      </c>
      <c r="AG34" s="824"/>
      <c r="AH34" s="824" t="e">
        <f>IF(AF34=1,1,IF(AF34=3,4,IF(AF34=5,7,IF(AF34=7,10,13))))</f>
        <v>#N/A</v>
      </c>
    </row>
    <row r="35" spans="1:38" s="731" customFormat="1" ht="17.100000000000001" customHeight="1" x14ac:dyDescent="0.2">
      <c r="A35" s="1047" t="s">
        <v>667</v>
      </c>
      <c r="B35" s="1047">
        <v>3</v>
      </c>
      <c r="C35" s="1049" t="e">
        <f ca="1">OFFSET('予選(K)'!$B$3,ワイルドカード順位決定!Z34,0)</f>
        <v>#N/A</v>
      </c>
      <c r="D35" s="1090"/>
      <c r="E35" s="764" t="e">
        <f ca="1">OFFSET('予選(K)'!$C$3,ワイルドカード順位決定!$Z34+1,V34)</f>
        <v>#N/A</v>
      </c>
      <c r="F35" s="765" t="s">
        <v>50</v>
      </c>
      <c r="G35" s="766" t="e">
        <f ca="1">OFFSET('予選(K)'!$C$3,ワイルドカード順位決定!$Z34+1,2+V34)</f>
        <v>#N/A</v>
      </c>
      <c r="H35" s="764" t="e">
        <f ca="1">OFFSET('予選(K)'!$C$3,ワイルドカード順位決定!$Z34+1,Y34)</f>
        <v>#N/A</v>
      </c>
      <c r="I35" s="765" t="s">
        <v>50</v>
      </c>
      <c r="J35" s="766" t="e">
        <f ca="1">OFFSET('予選(K)'!$C$3,ワイルドカード順位決定!$Z34+1,2+Y34)</f>
        <v>#N/A</v>
      </c>
      <c r="K35" s="1064"/>
      <c r="L35" s="1065"/>
      <c r="M35" s="1066"/>
      <c r="N35" s="764" t="e">
        <f ca="1">OFFSET('予選(K)'!$C$3,ワイルドカード順位決定!$Z34+1,AE34)</f>
        <v>#N/A</v>
      </c>
      <c r="O35" s="765" t="s">
        <v>50</v>
      </c>
      <c r="P35" s="766" t="e">
        <f ca="1">OFFSET('予選(K)'!$C$3,ワイルドカード順位決定!$Z34+1,2+AE34)</f>
        <v>#N/A</v>
      </c>
      <c r="Q35" s="821" t="e">
        <f ca="1">OFFSET('予選(K)'!$C$3,ワイルドカード順位決定!$Z34+1,AH34)</f>
        <v>#N/A</v>
      </c>
      <c r="R35" s="822" t="s">
        <v>50</v>
      </c>
      <c r="S35" s="823" t="e">
        <f ca="1">OFFSET('予選(K)'!$C$3,ワイルドカード順位決定!$Z34+1,2+AH34)</f>
        <v>#N/A</v>
      </c>
      <c r="T35" s="975">
        <f ca="1">COUNTIF(B36:S36,"○")*3+COUNTIF(B36:S36,"△")</f>
        <v>0</v>
      </c>
      <c r="U35" s="976"/>
      <c r="V35" s="977"/>
      <c r="W35" s="1070" t="e">
        <f ca="1">E35+H35+N35+Q35</f>
        <v>#N/A</v>
      </c>
      <c r="X35" s="1071"/>
      <c r="Y35" s="1070" t="e">
        <f ca="1">G35+J35+P35+S35</f>
        <v>#N/A</v>
      </c>
      <c r="Z35" s="1071"/>
      <c r="AA35" s="1045" t="e">
        <f ca="1">W35-Y35</f>
        <v>#N/A</v>
      </c>
      <c r="AB35" s="1075"/>
      <c r="AC35" s="1077">
        <f ca="1">T35-COUNTIF(Q36,"○")*3-COUNTIF(Q36,"△")</f>
        <v>0</v>
      </c>
      <c r="AD35" s="1077"/>
      <c r="AE35" s="1077"/>
      <c r="AF35" s="1078" t="e">
        <f ca="1">E35+H35+N35</f>
        <v>#N/A</v>
      </c>
      <c r="AG35" s="1078" t="e">
        <f ca="1">G35+J35+P35</f>
        <v>#N/A</v>
      </c>
      <c r="AH35" s="1078" t="e">
        <f ca="1">AF35-AG35</f>
        <v>#N/A</v>
      </c>
      <c r="AI35" s="1047" t="e">
        <f ca="1">AC35*10000+AH35*100+AF35</f>
        <v>#N/A</v>
      </c>
      <c r="AJ35" s="974" t="e">
        <f ca="1">RANK(AI35,$AI$4:$AI$39,0)</f>
        <v>#N/A</v>
      </c>
      <c r="AK35" s="1049" t="e">
        <f ca="1">C35</f>
        <v>#N/A</v>
      </c>
      <c r="AL35" s="1090"/>
    </row>
    <row r="36" spans="1:38" s="731" customFormat="1" ht="17.100000000000001" customHeight="1" x14ac:dyDescent="0.2">
      <c r="A36" s="1048"/>
      <c r="B36" s="1048"/>
      <c r="C36" s="1091"/>
      <c r="D36" s="1092"/>
      <c r="E36" s="978" t="e">
        <f ca="1">OFFSET('予選(K)'!$C$3,ワイルドカード順位決定!$Z34,V34)</f>
        <v>#N/A</v>
      </c>
      <c r="F36" s="979"/>
      <c r="G36" s="980"/>
      <c r="H36" s="978" t="e">
        <f ca="1">OFFSET('予選(K)'!$C$3,ワイルドカード順位決定!$Z34,Y34)</f>
        <v>#N/A</v>
      </c>
      <c r="I36" s="979"/>
      <c r="J36" s="980"/>
      <c r="K36" s="1067"/>
      <c r="L36" s="1068"/>
      <c r="M36" s="1069"/>
      <c r="N36" s="978" t="e">
        <f ca="1">OFFSET('予選(K)'!$C$3,ワイルドカード順位決定!$Z34,AE34)</f>
        <v>#N/A</v>
      </c>
      <c r="O36" s="979"/>
      <c r="P36" s="980"/>
      <c r="Q36" s="1080" t="e">
        <f ca="1">OFFSET('予選(K)'!$C$3,ワイルドカード順位決定!$Z34,AH34)</f>
        <v>#N/A</v>
      </c>
      <c r="R36" s="1081"/>
      <c r="S36" s="1093"/>
      <c r="T36" s="978"/>
      <c r="U36" s="979"/>
      <c r="V36" s="980"/>
      <c r="W36" s="1072"/>
      <c r="X36" s="1073"/>
      <c r="Y36" s="1072"/>
      <c r="Z36" s="1073"/>
      <c r="AA36" s="1074"/>
      <c r="AB36" s="1076"/>
      <c r="AC36" s="1077"/>
      <c r="AD36" s="1077"/>
      <c r="AE36" s="1077"/>
      <c r="AF36" s="1079"/>
      <c r="AG36" s="1079"/>
      <c r="AH36" s="1079"/>
      <c r="AI36" s="1048"/>
      <c r="AJ36" s="974"/>
      <c r="AK36" s="1091"/>
      <c r="AL36" s="1092"/>
    </row>
    <row r="37" spans="1:38" s="731" customFormat="1" ht="17.100000000000001" customHeight="1" x14ac:dyDescent="0.2">
      <c r="A37" s="767"/>
      <c r="B37" s="767"/>
      <c r="C37" s="768"/>
      <c r="D37" s="816"/>
      <c r="E37" s="1084" t="e">
        <f ca="1">OFFSET('予選(L)'!$C$2,0,V37)</f>
        <v>#N/A</v>
      </c>
      <c r="F37" s="1085"/>
      <c r="G37" s="1086"/>
      <c r="H37" s="1084" t="e">
        <f ca="1">OFFSET('予選(L)'!$C$2,0,Y37)</f>
        <v>#N/A</v>
      </c>
      <c r="I37" s="1085"/>
      <c r="J37" s="1086"/>
      <c r="K37" s="1084" t="e">
        <f ca="1">OFFSET('予選(L)'!$C$2,0,AB37)</f>
        <v>#N/A</v>
      </c>
      <c r="L37" s="1085"/>
      <c r="M37" s="1086"/>
      <c r="N37" s="1084" t="e">
        <f ca="1">OFFSET('予選(L)'!$C$2,0,AE37)</f>
        <v>#N/A</v>
      </c>
      <c r="O37" s="1085"/>
      <c r="P37" s="1086"/>
      <c r="Q37" s="1087" t="e">
        <f ca="1">OFFSET('予選(L)'!$C$2,0,AH37)</f>
        <v>#N/A</v>
      </c>
      <c r="R37" s="1088"/>
      <c r="S37" s="1089"/>
      <c r="T37" s="824" t="e">
        <f>MATCH(E$3,'予選(L)'!$AD$4:$AD$13,0)</f>
        <v>#N/A</v>
      </c>
      <c r="U37" s="824"/>
      <c r="V37" s="824" t="e">
        <f>IF(T37=1,1,IF(T37=3,4,IF(T37=5,7,IF(T37=7,10,13))))</f>
        <v>#N/A</v>
      </c>
      <c r="W37" s="824" t="e">
        <f>MATCH(H$3,'予選(L)'!$AD$4:$AD$13,0)</f>
        <v>#N/A</v>
      </c>
      <c r="X37" s="824"/>
      <c r="Y37" s="824" t="e">
        <f>IF(W37=1,1,IF(W37=3,4,IF(W37=5,7,IF(W37=7,10,13))))</f>
        <v>#N/A</v>
      </c>
      <c r="Z37" s="824" t="e">
        <f>MATCH(K$3,'予選(L)'!$AD$4:$AD$13,0)</f>
        <v>#N/A</v>
      </c>
      <c r="AA37" s="824"/>
      <c r="AB37" s="824" t="e">
        <f>IF(Z37=1,1,IF(Z37=3,4,IF(Z37=5,7,IF(Z37=7,10,13))))</f>
        <v>#N/A</v>
      </c>
      <c r="AC37" s="824" t="e">
        <f>MATCH(N$3,'予選(L)'!$AD$4:$AD$13,0)</f>
        <v>#N/A</v>
      </c>
      <c r="AD37" s="824"/>
      <c r="AE37" s="824" t="e">
        <f>IF(AC37=1,1,IF(AC37=3,4,IF(AC37=5,7,IF(AC37=7,10,13))))</f>
        <v>#N/A</v>
      </c>
      <c r="AF37" s="824" t="e">
        <f>MATCH(Q$3,'予選(L)'!$AD$4:$AD$13,0)</f>
        <v>#N/A</v>
      </c>
      <c r="AG37" s="824"/>
      <c r="AH37" s="824" t="e">
        <f>IF(AF37=1,1,IF(AF37=3,4,IF(AF37=5,7,IF(AF37=7,10,13))))</f>
        <v>#N/A</v>
      </c>
    </row>
    <row r="38" spans="1:38" s="731" customFormat="1" ht="17.100000000000001" customHeight="1" x14ac:dyDescent="0.2">
      <c r="A38" s="1047" t="s">
        <v>668</v>
      </c>
      <c r="B38" s="1047">
        <v>3</v>
      </c>
      <c r="C38" s="1049" t="e">
        <f ca="1">OFFSET('予選(L)'!$B$3,ワイルドカード順位決定!Z37,0)</f>
        <v>#N/A</v>
      </c>
      <c r="D38" s="1090"/>
      <c r="E38" s="764" t="e">
        <f ca="1">OFFSET('予選(L)'!$C$3,ワイルドカード順位決定!$Z37+1,V37)</f>
        <v>#N/A</v>
      </c>
      <c r="F38" s="765" t="s">
        <v>50</v>
      </c>
      <c r="G38" s="766" t="e">
        <f ca="1">OFFSET('予選(L)'!$C$3,ワイルドカード順位決定!$Z37+1,2+V37)</f>
        <v>#N/A</v>
      </c>
      <c r="H38" s="764" t="e">
        <f ca="1">OFFSET('予選(L)'!$C$3,ワイルドカード順位決定!$Z37+1,Y37)</f>
        <v>#N/A</v>
      </c>
      <c r="I38" s="765" t="s">
        <v>50</v>
      </c>
      <c r="J38" s="766" t="e">
        <f ca="1">OFFSET('予選(L)'!$C$3,ワイルドカード順位決定!$Z37+1,2+Y37)</f>
        <v>#N/A</v>
      </c>
      <c r="K38" s="1064"/>
      <c r="L38" s="1065"/>
      <c r="M38" s="1066"/>
      <c r="N38" s="764" t="e">
        <f ca="1">OFFSET('予選(L)'!$C$3,ワイルドカード順位決定!$Z37+1,AE37)</f>
        <v>#N/A</v>
      </c>
      <c r="O38" s="765" t="s">
        <v>50</v>
      </c>
      <c r="P38" s="766" t="e">
        <f ca="1">OFFSET('予選(L)'!$C$3,ワイルドカード順位決定!$Z37+1,2+AE37)</f>
        <v>#N/A</v>
      </c>
      <c r="Q38" s="821" t="e">
        <f ca="1">OFFSET('予選(L)'!$C$3,ワイルドカード順位決定!$Z37+1,AH37)</f>
        <v>#N/A</v>
      </c>
      <c r="R38" s="822" t="s">
        <v>50</v>
      </c>
      <c r="S38" s="823" t="e">
        <f ca="1">OFFSET('予選(L)'!$C$3,ワイルドカード順位決定!$Z37+1,2+AH37)</f>
        <v>#N/A</v>
      </c>
      <c r="T38" s="975">
        <f ca="1">COUNTIF(B39:S39,"○")*3+COUNTIF(B39:S39,"△")</f>
        <v>0</v>
      </c>
      <c r="U38" s="976"/>
      <c r="V38" s="977"/>
      <c r="W38" s="1070" t="e">
        <f ca="1">E38+H38+N38+Q38</f>
        <v>#N/A</v>
      </c>
      <c r="X38" s="1071"/>
      <c r="Y38" s="1070" t="e">
        <f ca="1">G38+J38+P38+S38</f>
        <v>#N/A</v>
      </c>
      <c r="Z38" s="1071"/>
      <c r="AA38" s="1045" t="e">
        <f ca="1">W38-Y38</f>
        <v>#N/A</v>
      </c>
      <c r="AB38" s="1075"/>
      <c r="AC38" s="1077">
        <f ca="1">T38-COUNTIF(Q39,"○")*3-COUNTIF(Q39,"△")</f>
        <v>0</v>
      </c>
      <c r="AD38" s="1077"/>
      <c r="AE38" s="1077"/>
      <c r="AF38" s="1078" t="e">
        <f ca="1">E38+H38+N38</f>
        <v>#N/A</v>
      </c>
      <c r="AG38" s="1078" t="e">
        <f ca="1">G38+J38+P38</f>
        <v>#N/A</v>
      </c>
      <c r="AH38" s="1078" t="e">
        <f ca="1">AF38-AG38</f>
        <v>#N/A</v>
      </c>
      <c r="AI38" s="1047" t="e">
        <f ca="1">AC38*10000+AH38*100+AF38</f>
        <v>#N/A</v>
      </c>
      <c r="AJ38" s="974" t="e">
        <f ca="1">RANK(AI38,$AI$4:$AI$39,0)</f>
        <v>#N/A</v>
      </c>
      <c r="AK38" s="1049" t="e">
        <f ca="1">C38</f>
        <v>#N/A</v>
      </c>
      <c r="AL38" s="1090"/>
    </row>
    <row r="39" spans="1:38" s="731" customFormat="1" ht="17.100000000000001" customHeight="1" x14ac:dyDescent="0.2">
      <c r="A39" s="1048"/>
      <c r="B39" s="1048"/>
      <c r="C39" s="1091"/>
      <c r="D39" s="1092"/>
      <c r="E39" s="978" t="e">
        <f ca="1">OFFSET('予選(L)'!$C$3,ワイルドカード順位決定!$Z37,V37)</f>
        <v>#N/A</v>
      </c>
      <c r="F39" s="979"/>
      <c r="G39" s="980"/>
      <c r="H39" s="978" t="e">
        <f ca="1">OFFSET('予選(L)'!$C$3,ワイルドカード順位決定!$Z37,Y37)</f>
        <v>#N/A</v>
      </c>
      <c r="I39" s="979"/>
      <c r="J39" s="980"/>
      <c r="K39" s="1067"/>
      <c r="L39" s="1068"/>
      <c r="M39" s="1069"/>
      <c r="N39" s="978" t="e">
        <f ca="1">OFFSET('予選(L)'!$C$3,ワイルドカード順位決定!$Z37,AE37)</f>
        <v>#N/A</v>
      </c>
      <c r="O39" s="979"/>
      <c r="P39" s="980"/>
      <c r="Q39" s="1080" t="e">
        <f ca="1">OFFSET('予選(L)'!$C$3,ワイルドカード順位決定!$Z37,AH37)</f>
        <v>#N/A</v>
      </c>
      <c r="R39" s="1081"/>
      <c r="S39" s="1093"/>
      <c r="T39" s="978"/>
      <c r="U39" s="979"/>
      <c r="V39" s="980"/>
      <c r="W39" s="1072"/>
      <c r="X39" s="1073"/>
      <c r="Y39" s="1072"/>
      <c r="Z39" s="1073"/>
      <c r="AA39" s="1074"/>
      <c r="AB39" s="1076"/>
      <c r="AC39" s="1077"/>
      <c r="AD39" s="1077"/>
      <c r="AE39" s="1077"/>
      <c r="AF39" s="1079"/>
      <c r="AG39" s="1079"/>
      <c r="AH39" s="1079"/>
      <c r="AI39" s="1048"/>
      <c r="AJ39" s="974"/>
      <c r="AK39" s="1091"/>
      <c r="AL39" s="1092"/>
    </row>
    <row r="40" spans="1:38" s="731" customFormat="1" ht="17.100000000000001" customHeight="1" x14ac:dyDescent="0.2">
      <c r="A40" s="738"/>
      <c r="B40" s="738"/>
      <c r="C40" s="817"/>
      <c r="D40" s="817"/>
      <c r="E40" s="738"/>
      <c r="F40" s="738"/>
      <c r="G40" s="738"/>
      <c r="H40" s="738"/>
      <c r="I40" s="738"/>
      <c r="J40" s="738"/>
      <c r="K40" s="738"/>
      <c r="L40" s="738"/>
      <c r="M40" s="738"/>
      <c r="N40" s="738"/>
      <c r="O40" s="738"/>
      <c r="P40" s="738"/>
      <c r="Q40" s="738"/>
      <c r="R40" s="738"/>
      <c r="S40" s="738"/>
      <c r="T40" s="738"/>
      <c r="U40" s="738"/>
      <c r="V40" s="738"/>
      <c r="W40" s="818"/>
      <c r="X40" s="818"/>
      <c r="Y40" s="818"/>
      <c r="Z40" s="818"/>
      <c r="AA40" s="819"/>
      <c r="AB40" s="734"/>
      <c r="AC40" s="820"/>
      <c r="AD40" s="820"/>
      <c r="AE40" s="820"/>
      <c r="AF40" s="820"/>
      <c r="AG40" s="820"/>
      <c r="AH40" s="820"/>
      <c r="AI40" s="738"/>
      <c r="AJ40" s="738"/>
      <c r="AK40" s="817"/>
      <c r="AL40" s="817"/>
    </row>
    <row r="41" spans="1:38" s="731" customFormat="1" ht="17.100000000000001" customHeight="1" x14ac:dyDescent="0.2">
      <c r="A41" s="738"/>
      <c r="B41" s="738"/>
      <c r="C41" s="817"/>
      <c r="D41" s="817"/>
      <c r="E41" s="738"/>
      <c r="F41" s="738"/>
      <c r="G41" s="738"/>
      <c r="H41" s="738"/>
      <c r="I41" s="738"/>
      <c r="J41" s="738"/>
      <c r="K41" s="738"/>
      <c r="L41" s="738"/>
      <c r="M41" s="738"/>
      <c r="N41" s="738"/>
      <c r="O41" s="738"/>
      <c r="P41" s="738"/>
      <c r="Q41" s="738"/>
      <c r="R41" s="738"/>
      <c r="S41" s="738"/>
      <c r="T41" s="738"/>
      <c r="U41" s="738"/>
      <c r="V41" s="738"/>
      <c r="W41" s="818"/>
      <c r="X41" s="818"/>
      <c r="Y41" s="818"/>
      <c r="Z41" s="818"/>
      <c r="AA41" s="819"/>
      <c r="AB41" s="734"/>
      <c r="AC41" s="820"/>
      <c r="AD41" s="820"/>
      <c r="AE41" s="820"/>
      <c r="AF41" s="820"/>
      <c r="AG41" s="820"/>
      <c r="AH41" s="820"/>
      <c r="AI41" s="738"/>
      <c r="AJ41" s="738"/>
      <c r="AK41" s="817"/>
      <c r="AL41" s="817"/>
    </row>
  </sheetData>
  <mergeCells count="312">
    <mergeCell ref="AC38:AE39"/>
    <mergeCell ref="AF38:AF39"/>
    <mergeCell ref="AG38:AG39"/>
    <mergeCell ref="AH38:AH39"/>
    <mergeCell ref="AI38:AI39"/>
    <mergeCell ref="AJ38:AJ39"/>
    <mergeCell ref="AK38:AL39"/>
    <mergeCell ref="E39:G39"/>
    <mergeCell ref="H39:J39"/>
    <mergeCell ref="N39:P39"/>
    <mergeCell ref="Q39:S39"/>
    <mergeCell ref="A38:A39"/>
    <mergeCell ref="B38:B39"/>
    <mergeCell ref="C38:D39"/>
    <mergeCell ref="K38:M39"/>
    <mergeCell ref="T38:V39"/>
    <mergeCell ref="W38:X39"/>
    <mergeCell ref="Y38:Z39"/>
    <mergeCell ref="AA38:AA39"/>
    <mergeCell ref="AB38:AB39"/>
    <mergeCell ref="AI35:AI36"/>
    <mergeCell ref="AJ35:AJ36"/>
    <mergeCell ref="AK35:AL36"/>
    <mergeCell ref="E36:G36"/>
    <mergeCell ref="H36:J36"/>
    <mergeCell ref="N36:P36"/>
    <mergeCell ref="Q36:S36"/>
    <mergeCell ref="E37:G37"/>
    <mergeCell ref="H37:J37"/>
    <mergeCell ref="K37:M37"/>
    <mergeCell ref="N37:P37"/>
    <mergeCell ref="Q37:S37"/>
    <mergeCell ref="T35:V36"/>
    <mergeCell ref="W35:X36"/>
    <mergeCell ref="Y35:Z36"/>
    <mergeCell ref="AA35:AA36"/>
    <mergeCell ref="AB35:AB36"/>
    <mergeCell ref="AC35:AE36"/>
    <mergeCell ref="AF35:AF36"/>
    <mergeCell ref="AG35:AG36"/>
    <mergeCell ref="AH35:AH36"/>
    <mergeCell ref="E34:G34"/>
    <mergeCell ref="H34:J34"/>
    <mergeCell ref="K34:M34"/>
    <mergeCell ref="N34:P34"/>
    <mergeCell ref="Q34:S34"/>
    <mergeCell ref="A35:A36"/>
    <mergeCell ref="B35:B36"/>
    <mergeCell ref="C35:D36"/>
    <mergeCell ref="K35:M36"/>
    <mergeCell ref="AC32:AE33"/>
    <mergeCell ref="AF32:AF33"/>
    <mergeCell ref="AG32:AG33"/>
    <mergeCell ref="AH32:AH33"/>
    <mergeCell ref="AI32:AI33"/>
    <mergeCell ref="AJ32:AJ33"/>
    <mergeCell ref="AK32:AL33"/>
    <mergeCell ref="E33:G33"/>
    <mergeCell ref="H33:J33"/>
    <mergeCell ref="N33:P33"/>
    <mergeCell ref="Q33:S33"/>
    <mergeCell ref="A32:A33"/>
    <mergeCell ref="B32:B33"/>
    <mergeCell ref="C32:D33"/>
    <mergeCell ref="K32:M33"/>
    <mergeCell ref="T32:V33"/>
    <mergeCell ref="W32:X33"/>
    <mergeCell ref="Y32:Z33"/>
    <mergeCell ref="AA32:AA33"/>
    <mergeCell ref="AB32:AB33"/>
    <mergeCell ref="AI29:AI30"/>
    <mergeCell ref="AJ29:AJ30"/>
    <mergeCell ref="AK29:AL30"/>
    <mergeCell ref="E30:G30"/>
    <mergeCell ref="H30:J30"/>
    <mergeCell ref="N30:P30"/>
    <mergeCell ref="Q30:S30"/>
    <mergeCell ref="E31:G31"/>
    <mergeCell ref="H31:J31"/>
    <mergeCell ref="K31:M31"/>
    <mergeCell ref="N31:P31"/>
    <mergeCell ref="Q31:S31"/>
    <mergeCell ref="T29:V30"/>
    <mergeCell ref="W29:X30"/>
    <mergeCell ref="Y29:Z30"/>
    <mergeCell ref="AA29:AA30"/>
    <mergeCell ref="AB29:AB30"/>
    <mergeCell ref="AC29:AE30"/>
    <mergeCell ref="AF29:AF30"/>
    <mergeCell ref="AG29:AG30"/>
    <mergeCell ref="AH29:AH30"/>
    <mergeCell ref="E28:G28"/>
    <mergeCell ref="H28:J28"/>
    <mergeCell ref="K28:M28"/>
    <mergeCell ref="N28:P28"/>
    <mergeCell ref="Q28:S28"/>
    <mergeCell ref="A29:A30"/>
    <mergeCell ref="B29:B30"/>
    <mergeCell ref="C29:D30"/>
    <mergeCell ref="K29:M30"/>
    <mergeCell ref="AC26:AE27"/>
    <mergeCell ref="AF26:AF27"/>
    <mergeCell ref="AG26:AG27"/>
    <mergeCell ref="AH26:AH27"/>
    <mergeCell ref="AI26:AI27"/>
    <mergeCell ref="AJ26:AJ27"/>
    <mergeCell ref="AK26:AL27"/>
    <mergeCell ref="E27:G27"/>
    <mergeCell ref="H27:J27"/>
    <mergeCell ref="N27:P27"/>
    <mergeCell ref="Q27:S27"/>
    <mergeCell ref="A26:A27"/>
    <mergeCell ref="B26:B27"/>
    <mergeCell ref="C26:D27"/>
    <mergeCell ref="K26:M27"/>
    <mergeCell ref="T26:V27"/>
    <mergeCell ref="W26:X27"/>
    <mergeCell ref="Y26:Z27"/>
    <mergeCell ref="AA26:AA27"/>
    <mergeCell ref="AB26:AB27"/>
    <mergeCell ref="AI23:AI24"/>
    <mergeCell ref="AJ23:AJ24"/>
    <mergeCell ref="AK23:AL24"/>
    <mergeCell ref="E24:G24"/>
    <mergeCell ref="H24:J24"/>
    <mergeCell ref="N24:P24"/>
    <mergeCell ref="Q24:S24"/>
    <mergeCell ref="E25:G25"/>
    <mergeCell ref="H25:J25"/>
    <mergeCell ref="K25:M25"/>
    <mergeCell ref="N25:P25"/>
    <mergeCell ref="Q25:S25"/>
    <mergeCell ref="T23:V24"/>
    <mergeCell ref="W23:X24"/>
    <mergeCell ref="Y23:Z24"/>
    <mergeCell ref="AA23:AA24"/>
    <mergeCell ref="AB23:AB24"/>
    <mergeCell ref="AC23:AE24"/>
    <mergeCell ref="AF23:AF24"/>
    <mergeCell ref="AG23:AG24"/>
    <mergeCell ref="AH23:AH24"/>
    <mergeCell ref="E22:G22"/>
    <mergeCell ref="H22:J22"/>
    <mergeCell ref="K22:M22"/>
    <mergeCell ref="N22:P22"/>
    <mergeCell ref="Q22:S22"/>
    <mergeCell ref="A23:A24"/>
    <mergeCell ref="B23:B24"/>
    <mergeCell ref="C23:D24"/>
    <mergeCell ref="K23:M24"/>
    <mergeCell ref="AC20:AE21"/>
    <mergeCell ref="AF20:AF21"/>
    <mergeCell ref="AG20:AG21"/>
    <mergeCell ref="AH20:AH21"/>
    <mergeCell ref="AI20:AI21"/>
    <mergeCell ref="AJ20:AJ21"/>
    <mergeCell ref="AK20:AL21"/>
    <mergeCell ref="E21:G21"/>
    <mergeCell ref="H21:J21"/>
    <mergeCell ref="N21:P21"/>
    <mergeCell ref="Q21:S21"/>
    <mergeCell ref="A20:A21"/>
    <mergeCell ref="B20:B21"/>
    <mergeCell ref="C20:D21"/>
    <mergeCell ref="K20:M21"/>
    <mergeCell ref="T20:V21"/>
    <mergeCell ref="W20:X21"/>
    <mergeCell ref="Y20:Z21"/>
    <mergeCell ref="AA20:AA21"/>
    <mergeCell ref="AB20:AB21"/>
    <mergeCell ref="AI17:AI18"/>
    <mergeCell ref="AJ17:AJ18"/>
    <mergeCell ref="AK17:AL18"/>
    <mergeCell ref="E18:G18"/>
    <mergeCell ref="H18:J18"/>
    <mergeCell ref="N18:P18"/>
    <mergeCell ref="Q18:S18"/>
    <mergeCell ref="E19:G19"/>
    <mergeCell ref="H19:J19"/>
    <mergeCell ref="K19:M19"/>
    <mergeCell ref="N19:P19"/>
    <mergeCell ref="Q19:S19"/>
    <mergeCell ref="T17:V18"/>
    <mergeCell ref="W17:X18"/>
    <mergeCell ref="Y17:Z18"/>
    <mergeCell ref="AA17:AA18"/>
    <mergeCell ref="AB17:AB18"/>
    <mergeCell ref="AC17:AE18"/>
    <mergeCell ref="AF17:AF18"/>
    <mergeCell ref="AG17:AG18"/>
    <mergeCell ref="AH17:AH18"/>
    <mergeCell ref="E16:G16"/>
    <mergeCell ref="H16:J16"/>
    <mergeCell ref="K16:M16"/>
    <mergeCell ref="N16:P16"/>
    <mergeCell ref="Q16:S16"/>
    <mergeCell ref="A17:A18"/>
    <mergeCell ref="B17:B18"/>
    <mergeCell ref="C17:D18"/>
    <mergeCell ref="K17:M18"/>
    <mergeCell ref="AC14:AE15"/>
    <mergeCell ref="AF14:AF15"/>
    <mergeCell ref="AG14:AG15"/>
    <mergeCell ref="AH14:AH15"/>
    <mergeCell ref="AI14:AI15"/>
    <mergeCell ref="AJ14:AJ15"/>
    <mergeCell ref="AK14:AL15"/>
    <mergeCell ref="E15:G15"/>
    <mergeCell ref="H15:J15"/>
    <mergeCell ref="N15:P15"/>
    <mergeCell ref="Q15:S15"/>
    <mergeCell ref="A14:A15"/>
    <mergeCell ref="B14:B15"/>
    <mergeCell ref="C14:D15"/>
    <mergeCell ref="K14:M15"/>
    <mergeCell ref="T14:V15"/>
    <mergeCell ref="W14:X15"/>
    <mergeCell ref="Y14:Z15"/>
    <mergeCell ref="AA14:AA15"/>
    <mergeCell ref="AB14:AB15"/>
    <mergeCell ref="AI11:AI12"/>
    <mergeCell ref="AJ11:AJ12"/>
    <mergeCell ref="AK11:AL12"/>
    <mergeCell ref="E12:G12"/>
    <mergeCell ref="H12:J12"/>
    <mergeCell ref="N12:P12"/>
    <mergeCell ref="Q12:S12"/>
    <mergeCell ref="E13:G13"/>
    <mergeCell ref="H13:J13"/>
    <mergeCell ref="K13:M13"/>
    <mergeCell ref="N13:P13"/>
    <mergeCell ref="Q13:S13"/>
    <mergeCell ref="T11:V12"/>
    <mergeCell ref="W11:X12"/>
    <mergeCell ref="Y11:Z12"/>
    <mergeCell ref="AA11:AA12"/>
    <mergeCell ref="AB11:AB12"/>
    <mergeCell ref="AC11:AE12"/>
    <mergeCell ref="AF11:AF12"/>
    <mergeCell ref="AG11:AG12"/>
    <mergeCell ref="AH11:AH12"/>
    <mergeCell ref="E10:G10"/>
    <mergeCell ref="H10:J10"/>
    <mergeCell ref="K10:M10"/>
    <mergeCell ref="N10:P10"/>
    <mergeCell ref="Q10:S10"/>
    <mergeCell ref="A11:A12"/>
    <mergeCell ref="B11:B12"/>
    <mergeCell ref="C11:D12"/>
    <mergeCell ref="K11:M12"/>
    <mergeCell ref="E7:G7"/>
    <mergeCell ref="H7:J7"/>
    <mergeCell ref="K7:M7"/>
    <mergeCell ref="N7:P7"/>
    <mergeCell ref="Q7:S7"/>
    <mergeCell ref="E4:G4"/>
    <mergeCell ref="H4:J4"/>
    <mergeCell ref="K4:M4"/>
    <mergeCell ref="N4:P4"/>
    <mergeCell ref="Q4:S4"/>
    <mergeCell ref="AC8:AE9"/>
    <mergeCell ref="AF8:AF9"/>
    <mergeCell ref="AG8:AG9"/>
    <mergeCell ref="AH8:AH9"/>
    <mergeCell ref="AI8:AI9"/>
    <mergeCell ref="AJ8:AJ9"/>
    <mergeCell ref="AK8:AL9"/>
    <mergeCell ref="E9:G9"/>
    <mergeCell ref="H9:J9"/>
    <mergeCell ref="N9:P9"/>
    <mergeCell ref="Q9:S9"/>
    <mergeCell ref="A8:A9"/>
    <mergeCell ref="B8:B9"/>
    <mergeCell ref="C8:D9"/>
    <mergeCell ref="K8:M9"/>
    <mergeCell ref="T8:V9"/>
    <mergeCell ref="W8:X9"/>
    <mergeCell ref="Y8:Z9"/>
    <mergeCell ref="AA8:AA9"/>
    <mergeCell ref="AB8:AB9"/>
    <mergeCell ref="AC5:AE6"/>
    <mergeCell ref="AF5:AF6"/>
    <mergeCell ref="AG5:AG6"/>
    <mergeCell ref="AH5:AH6"/>
    <mergeCell ref="AI5:AI6"/>
    <mergeCell ref="AJ5:AJ6"/>
    <mergeCell ref="AK5:AL6"/>
    <mergeCell ref="E6:G6"/>
    <mergeCell ref="H6:J6"/>
    <mergeCell ref="N6:P6"/>
    <mergeCell ref="Q6:S6"/>
    <mergeCell ref="A5:A6"/>
    <mergeCell ref="B5:B6"/>
    <mergeCell ref="C5:D6"/>
    <mergeCell ref="K5:M6"/>
    <mergeCell ref="T5:V6"/>
    <mergeCell ref="W5:X6"/>
    <mergeCell ref="Y5:Z6"/>
    <mergeCell ref="AA5:AA6"/>
    <mergeCell ref="AB5:AB6"/>
    <mergeCell ref="T2:AA2"/>
    <mergeCell ref="AC2:AL2"/>
    <mergeCell ref="E3:G3"/>
    <mergeCell ref="H3:J3"/>
    <mergeCell ref="K3:M3"/>
    <mergeCell ref="N3:P3"/>
    <mergeCell ref="Q3:S3"/>
    <mergeCell ref="T3:V3"/>
    <mergeCell ref="W3:X3"/>
    <mergeCell ref="Y3:Z3"/>
    <mergeCell ref="AC3:AE3"/>
    <mergeCell ref="AK3:AL3"/>
  </mergeCells>
  <phoneticPr fontId="3"/>
  <pageMargins left="0.7" right="0.7" top="0.75" bottom="0.75" header="0.3" footer="0.3"/>
  <pageSetup paperSize="9" orientation="landscape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8">
    <tabColor rgb="FFCCFF66"/>
    <pageSetUpPr fitToPage="1"/>
  </sheetPr>
  <dimension ref="A1:CR76"/>
  <sheetViews>
    <sheetView workbookViewId="0">
      <selection activeCell="AY53" sqref="AY53:BL54"/>
    </sheetView>
  </sheetViews>
  <sheetFormatPr defaultColWidth="9" defaultRowHeight="15" x14ac:dyDescent="0.25"/>
  <cols>
    <col min="1" max="1" width="1.1328125" style="355" customWidth="1"/>
    <col min="2" max="2" width="3" style="355" customWidth="1"/>
    <col min="3" max="3" width="1.86328125" style="355" customWidth="1"/>
    <col min="4" max="4" width="9" style="355" customWidth="1"/>
    <col min="5" max="5" width="1.86328125" style="355" customWidth="1"/>
    <col min="6" max="6" width="3" style="355" customWidth="1"/>
    <col min="7" max="14" width="1.86328125" style="355" customWidth="1"/>
    <col min="15" max="15" width="4.73046875" style="355" bestFit="1" customWidth="1"/>
    <col min="16" max="16" width="2" style="355" customWidth="1"/>
    <col min="17" max="17" width="3.3984375" style="355" customWidth="1"/>
    <col min="18" max="18" width="2.73046875" style="355" bestFit="1" customWidth="1"/>
    <col min="19" max="19" width="1.86328125" style="355" customWidth="1"/>
    <col min="20" max="20" width="9" style="355" customWidth="1"/>
    <col min="21" max="21" width="1.86328125" style="355" customWidth="1"/>
    <col min="22" max="22" width="3" style="355" customWidth="1"/>
    <col min="23" max="30" width="1.86328125" style="355" customWidth="1"/>
    <col min="31" max="31" width="4.73046875" style="355" bestFit="1" customWidth="1"/>
    <col min="32" max="32" width="1.265625" style="355" customWidth="1"/>
    <col min="33" max="33" width="3.3984375" style="355" customWidth="1"/>
    <col min="34" max="34" width="2.46484375" style="355" bestFit="1" customWidth="1"/>
    <col min="35" max="35" width="1.86328125" style="355" customWidth="1"/>
    <col min="36" max="36" width="9" style="355" customWidth="1"/>
    <col min="37" max="37" width="1.86328125" style="355" customWidth="1"/>
    <col min="38" max="38" width="3" style="355" customWidth="1"/>
    <col min="39" max="46" width="1.86328125" style="355" customWidth="1"/>
    <col min="47" max="47" width="4.73046875" style="355" bestFit="1" customWidth="1"/>
    <col min="48" max="48" width="3.1328125" style="355" customWidth="1"/>
    <col min="49" max="49" width="3.3984375" style="355" customWidth="1"/>
    <col min="50" max="50" width="2.46484375" style="355" bestFit="1" customWidth="1"/>
    <col min="51" max="51" width="1.86328125" style="355" customWidth="1"/>
    <col min="52" max="52" width="9" style="355" customWidth="1"/>
    <col min="53" max="53" width="1.86328125" style="355" customWidth="1"/>
    <col min="54" max="54" width="3" style="355" customWidth="1"/>
    <col min="55" max="62" width="1.86328125" style="355" customWidth="1"/>
    <col min="63" max="63" width="4.73046875" style="355" bestFit="1" customWidth="1"/>
    <col min="64" max="64" width="1.73046875" style="355" customWidth="1"/>
    <col min="65" max="65" width="3.3984375" style="355" customWidth="1"/>
    <col min="66" max="66" width="2.46484375" style="355" bestFit="1" customWidth="1"/>
    <col min="67" max="67" width="1.86328125" style="355" customWidth="1"/>
    <col min="68" max="68" width="4" style="355" bestFit="1" customWidth="1"/>
    <col min="69" max="71" width="2.86328125" style="355" bestFit="1" customWidth="1"/>
    <col min="72" max="72" width="3.1328125" style="355" bestFit="1" customWidth="1"/>
    <col min="73" max="73" width="4.265625" style="355" bestFit="1" customWidth="1"/>
    <col min="74" max="74" width="18.265625" style="355" bestFit="1" customWidth="1"/>
    <col min="75" max="78" width="1.86328125" style="355" customWidth="1"/>
    <col min="79" max="79" width="4.73046875" style="355" bestFit="1" customWidth="1"/>
    <col min="80" max="80" width="2.46484375" style="355" customWidth="1"/>
    <col min="81" max="81" width="3.3984375" style="355" customWidth="1"/>
    <col min="82" max="82" width="2.46484375" style="355" bestFit="1" customWidth="1"/>
    <col min="83" max="83" width="1.86328125" style="355" customWidth="1"/>
    <col min="84" max="84" width="9" style="355" customWidth="1"/>
    <col min="85" max="85" width="1.86328125" style="355" customWidth="1"/>
    <col min="86" max="86" width="3" style="355" customWidth="1"/>
    <col min="87" max="94" width="1.86328125" style="355" customWidth="1"/>
    <col min="95" max="95" width="4.73046875" style="355" bestFit="1" customWidth="1"/>
    <col min="96" max="96" width="2.46484375" style="355" customWidth="1"/>
    <col min="97" max="16384" width="9" style="355"/>
  </cols>
  <sheetData>
    <row r="1" spans="1:31" ht="25.5" customHeight="1" x14ac:dyDescent="0.25">
      <c r="C1" s="1094" t="s">
        <v>286</v>
      </c>
      <c r="D1" s="1094"/>
      <c r="E1" s="1094"/>
      <c r="F1" s="1094"/>
      <c r="G1" s="1094"/>
      <c r="H1" s="1094"/>
      <c r="I1" s="1094"/>
      <c r="J1" s="1094"/>
      <c r="K1" s="1094"/>
      <c r="L1" s="1094"/>
      <c r="M1" s="1094"/>
      <c r="N1" s="1094"/>
      <c r="O1" s="1094"/>
      <c r="P1" s="1094"/>
      <c r="Q1" s="1094"/>
      <c r="R1" s="1094"/>
      <c r="S1" s="1094"/>
      <c r="T1" s="1094"/>
      <c r="U1" s="1094"/>
      <c r="V1" s="1094"/>
      <c r="W1" s="1094"/>
      <c r="X1" s="1094"/>
      <c r="Y1" s="1094"/>
      <c r="Z1" s="1094"/>
      <c r="AA1" s="1094"/>
      <c r="AB1" s="1094"/>
      <c r="AC1" s="1094"/>
      <c r="AD1" s="1094"/>
      <c r="AE1" s="1094"/>
    </row>
    <row r="2" spans="1:31" hidden="1" x14ac:dyDescent="0.25">
      <c r="C2" s="1095" t="s">
        <v>287</v>
      </c>
      <c r="D2" s="1095" t="s">
        <v>288</v>
      </c>
      <c r="E2" s="1095"/>
      <c r="F2" s="1095"/>
      <c r="G2" s="1095"/>
      <c r="H2" s="1095"/>
      <c r="I2" s="1096" t="s">
        <v>45</v>
      </c>
      <c r="J2" s="1097"/>
      <c r="K2" s="1096" t="s">
        <v>46</v>
      </c>
      <c r="L2" s="1097"/>
      <c r="M2" s="1096" t="s">
        <v>63</v>
      </c>
      <c r="N2" s="1097"/>
      <c r="O2" s="472" t="s">
        <v>64</v>
      </c>
    </row>
    <row r="3" spans="1:31" hidden="1" x14ac:dyDescent="0.25">
      <c r="C3" s="1095"/>
      <c r="D3" s="1095"/>
      <c r="E3" s="1095"/>
      <c r="F3" s="1095"/>
      <c r="G3" s="1095"/>
      <c r="H3" s="1095"/>
      <c r="I3" s="1098"/>
      <c r="J3" s="1099"/>
      <c r="K3" s="1098"/>
      <c r="L3" s="1099"/>
      <c r="M3" s="1098"/>
      <c r="N3" s="1099"/>
      <c r="O3" s="473" t="s">
        <v>65</v>
      </c>
    </row>
    <row r="4" spans="1:31" hidden="1" x14ac:dyDescent="0.25">
      <c r="A4" s="1100">
        <v>1</v>
      </c>
      <c r="B4" s="1101"/>
      <c r="C4" s="474" t="e">
        <f t="shared" ref="C4:D15" ca="1" si="0">OFFSET(B$57,$R4,0)</f>
        <v>#N/A</v>
      </c>
      <c r="D4" s="1095" t="e">
        <f t="shared" ca="1" si="0"/>
        <v>#N/A</v>
      </c>
      <c r="E4" s="1095"/>
      <c r="F4" s="1095"/>
      <c r="G4" s="1095"/>
      <c r="H4" s="1095"/>
      <c r="I4" s="1102" t="e">
        <f t="shared" ref="I4:I15" ca="1" si="1">OFFSET(H$57,$R4,0)</f>
        <v>#N/A</v>
      </c>
      <c r="J4" s="1103"/>
      <c r="K4" s="1102" t="e">
        <f t="shared" ref="K4:K15" ca="1" si="2">OFFSET(K$57,$R4,0)</f>
        <v>#N/A</v>
      </c>
      <c r="L4" s="1103"/>
      <c r="M4" s="1102" t="e">
        <f t="shared" ref="M4:M15" ca="1" si="3">OFFSET(M$57,$R4,0)</f>
        <v>#N/A</v>
      </c>
      <c r="N4" s="1103"/>
      <c r="O4" s="474" t="e">
        <f t="shared" ref="O4:O15" ca="1" si="4">OFFSET(O$57,$R4,0)</f>
        <v>#N/A</v>
      </c>
      <c r="R4" s="475" t="e">
        <f t="shared" ref="R4:R15" ca="1" si="5">MATCH(A4,$U$58:$U$69,0)</f>
        <v>#N/A</v>
      </c>
    </row>
    <row r="5" spans="1:31" hidden="1" x14ac:dyDescent="0.25">
      <c r="A5" s="1100">
        <v>2</v>
      </c>
      <c r="B5" s="1101"/>
      <c r="C5" s="474" t="e">
        <f t="shared" ca="1" si="0"/>
        <v>#N/A</v>
      </c>
      <c r="D5" s="1095" t="e">
        <f t="shared" ca="1" si="0"/>
        <v>#N/A</v>
      </c>
      <c r="E5" s="1095"/>
      <c r="F5" s="1095"/>
      <c r="G5" s="1095"/>
      <c r="H5" s="1095"/>
      <c r="I5" s="1102" t="e">
        <f t="shared" ca="1" si="1"/>
        <v>#N/A</v>
      </c>
      <c r="J5" s="1103"/>
      <c r="K5" s="1102" t="e">
        <f t="shared" ca="1" si="2"/>
        <v>#N/A</v>
      </c>
      <c r="L5" s="1103"/>
      <c r="M5" s="1102" t="e">
        <f t="shared" ca="1" si="3"/>
        <v>#N/A</v>
      </c>
      <c r="N5" s="1103"/>
      <c r="O5" s="474" t="e">
        <f t="shared" ca="1" si="4"/>
        <v>#N/A</v>
      </c>
      <c r="R5" s="475" t="e">
        <f t="shared" ca="1" si="5"/>
        <v>#N/A</v>
      </c>
    </row>
    <row r="6" spans="1:31" hidden="1" x14ac:dyDescent="0.25">
      <c r="A6" s="1100">
        <v>3</v>
      </c>
      <c r="B6" s="1101"/>
      <c r="C6" s="474" t="e">
        <f t="shared" ca="1" si="0"/>
        <v>#N/A</v>
      </c>
      <c r="D6" s="1095" t="e">
        <f t="shared" ca="1" si="0"/>
        <v>#N/A</v>
      </c>
      <c r="E6" s="1095"/>
      <c r="F6" s="1095"/>
      <c r="G6" s="1095"/>
      <c r="H6" s="1095"/>
      <c r="I6" s="1102" t="e">
        <f t="shared" ca="1" si="1"/>
        <v>#N/A</v>
      </c>
      <c r="J6" s="1103"/>
      <c r="K6" s="1102" t="e">
        <f t="shared" ca="1" si="2"/>
        <v>#N/A</v>
      </c>
      <c r="L6" s="1103"/>
      <c r="M6" s="1102" t="e">
        <f t="shared" ca="1" si="3"/>
        <v>#N/A</v>
      </c>
      <c r="N6" s="1103"/>
      <c r="O6" s="474" t="e">
        <f t="shared" ca="1" si="4"/>
        <v>#N/A</v>
      </c>
      <c r="R6" s="475" t="e">
        <f t="shared" ca="1" si="5"/>
        <v>#N/A</v>
      </c>
    </row>
    <row r="7" spans="1:31" hidden="1" x14ac:dyDescent="0.25">
      <c r="A7" s="1100">
        <v>4</v>
      </c>
      <c r="B7" s="1101"/>
      <c r="C7" s="474" t="e">
        <f t="shared" ca="1" si="0"/>
        <v>#N/A</v>
      </c>
      <c r="D7" s="1095" t="e">
        <f t="shared" ca="1" si="0"/>
        <v>#N/A</v>
      </c>
      <c r="E7" s="1095"/>
      <c r="F7" s="1095"/>
      <c r="G7" s="1095"/>
      <c r="H7" s="1095"/>
      <c r="I7" s="1102" t="e">
        <f t="shared" ca="1" si="1"/>
        <v>#N/A</v>
      </c>
      <c r="J7" s="1103"/>
      <c r="K7" s="1102" t="e">
        <f t="shared" ca="1" si="2"/>
        <v>#N/A</v>
      </c>
      <c r="L7" s="1103"/>
      <c r="M7" s="1102" t="e">
        <f t="shared" ca="1" si="3"/>
        <v>#N/A</v>
      </c>
      <c r="N7" s="1103"/>
      <c r="O7" s="474" t="e">
        <f t="shared" ca="1" si="4"/>
        <v>#N/A</v>
      </c>
      <c r="R7" s="475" t="e">
        <f t="shared" ca="1" si="5"/>
        <v>#N/A</v>
      </c>
    </row>
    <row r="8" spans="1:31" hidden="1" x14ac:dyDescent="0.25">
      <c r="A8" s="1100">
        <v>5</v>
      </c>
      <c r="B8" s="1101"/>
      <c r="C8" s="474" t="e">
        <f t="shared" ca="1" si="0"/>
        <v>#N/A</v>
      </c>
      <c r="D8" s="1095" t="e">
        <f t="shared" ca="1" si="0"/>
        <v>#N/A</v>
      </c>
      <c r="E8" s="1095"/>
      <c r="F8" s="1095"/>
      <c r="G8" s="1095"/>
      <c r="H8" s="1095"/>
      <c r="I8" s="1102" t="e">
        <f t="shared" ca="1" si="1"/>
        <v>#N/A</v>
      </c>
      <c r="J8" s="1103"/>
      <c r="K8" s="1102" t="e">
        <f t="shared" ca="1" si="2"/>
        <v>#N/A</v>
      </c>
      <c r="L8" s="1103"/>
      <c r="M8" s="1102" t="e">
        <f t="shared" ca="1" si="3"/>
        <v>#N/A</v>
      </c>
      <c r="N8" s="1103"/>
      <c r="O8" s="474" t="e">
        <f t="shared" ca="1" si="4"/>
        <v>#N/A</v>
      </c>
      <c r="R8" s="475" t="e">
        <f t="shared" ca="1" si="5"/>
        <v>#N/A</v>
      </c>
    </row>
    <row r="9" spans="1:31" hidden="1" x14ac:dyDescent="0.25">
      <c r="A9" s="1100">
        <v>6</v>
      </c>
      <c r="B9" s="1101"/>
      <c r="C9" s="474" t="e">
        <f t="shared" ca="1" si="0"/>
        <v>#N/A</v>
      </c>
      <c r="D9" s="1095" t="e">
        <f t="shared" ca="1" si="0"/>
        <v>#N/A</v>
      </c>
      <c r="E9" s="1095"/>
      <c r="F9" s="1095"/>
      <c r="G9" s="1095"/>
      <c r="H9" s="1095"/>
      <c r="I9" s="1102" t="e">
        <f t="shared" ca="1" si="1"/>
        <v>#N/A</v>
      </c>
      <c r="J9" s="1103"/>
      <c r="K9" s="1102" t="e">
        <f t="shared" ca="1" si="2"/>
        <v>#N/A</v>
      </c>
      <c r="L9" s="1103"/>
      <c r="M9" s="1102" t="e">
        <f t="shared" ca="1" si="3"/>
        <v>#N/A</v>
      </c>
      <c r="N9" s="1103"/>
      <c r="O9" s="474" t="e">
        <f t="shared" ca="1" si="4"/>
        <v>#N/A</v>
      </c>
      <c r="R9" s="475" t="e">
        <f t="shared" ca="1" si="5"/>
        <v>#N/A</v>
      </c>
    </row>
    <row r="10" spans="1:31" s="489" customFormat="1" hidden="1" x14ac:dyDescent="0.25">
      <c r="A10" s="1100">
        <v>7</v>
      </c>
      <c r="B10" s="1101"/>
      <c r="C10" s="474" t="e">
        <f t="shared" ca="1" si="0"/>
        <v>#N/A</v>
      </c>
      <c r="D10" s="1095" t="e">
        <f t="shared" ca="1" si="0"/>
        <v>#N/A</v>
      </c>
      <c r="E10" s="1095"/>
      <c r="F10" s="1095"/>
      <c r="G10" s="1095"/>
      <c r="H10" s="1095"/>
      <c r="I10" s="1102" t="e">
        <f t="shared" ca="1" si="1"/>
        <v>#N/A</v>
      </c>
      <c r="J10" s="1103"/>
      <c r="K10" s="1102" t="e">
        <f t="shared" ca="1" si="2"/>
        <v>#N/A</v>
      </c>
      <c r="L10" s="1103"/>
      <c r="M10" s="1102" t="e">
        <f t="shared" ca="1" si="3"/>
        <v>#N/A</v>
      </c>
      <c r="N10" s="1103"/>
      <c r="O10" s="474" t="e">
        <f t="shared" ca="1" si="4"/>
        <v>#N/A</v>
      </c>
      <c r="R10" s="475" t="e">
        <f t="shared" ca="1" si="5"/>
        <v>#N/A</v>
      </c>
    </row>
    <row r="11" spans="1:31" ht="15.4" hidden="1" thickBot="1" x14ac:dyDescent="0.3">
      <c r="A11" s="1104">
        <v>8</v>
      </c>
      <c r="B11" s="1105"/>
      <c r="C11" s="476" t="e">
        <f t="shared" ca="1" si="0"/>
        <v>#N/A</v>
      </c>
      <c r="D11" s="1106" t="e">
        <f t="shared" ca="1" si="0"/>
        <v>#N/A</v>
      </c>
      <c r="E11" s="1106"/>
      <c r="F11" s="1106"/>
      <c r="G11" s="1106"/>
      <c r="H11" s="1106"/>
      <c r="I11" s="1107" t="e">
        <f t="shared" ca="1" si="1"/>
        <v>#N/A</v>
      </c>
      <c r="J11" s="1108"/>
      <c r="K11" s="1107" t="e">
        <f t="shared" ca="1" si="2"/>
        <v>#N/A</v>
      </c>
      <c r="L11" s="1108"/>
      <c r="M11" s="1107" t="e">
        <f t="shared" ca="1" si="3"/>
        <v>#N/A</v>
      </c>
      <c r="N11" s="1108"/>
      <c r="O11" s="476" t="e">
        <f t="shared" ca="1" si="4"/>
        <v>#N/A</v>
      </c>
      <c r="Q11" s="477"/>
      <c r="R11" s="478" t="e">
        <f t="shared" ca="1" si="5"/>
        <v>#N/A</v>
      </c>
    </row>
    <row r="12" spans="1:31" ht="15.4" hidden="1" thickTop="1" x14ac:dyDescent="0.25">
      <c r="A12" s="1109">
        <v>9</v>
      </c>
      <c r="B12" s="1110"/>
      <c r="C12" s="479" t="e">
        <f t="shared" ca="1" si="0"/>
        <v>#N/A</v>
      </c>
      <c r="D12" s="1111" t="e">
        <f t="shared" ca="1" si="0"/>
        <v>#N/A</v>
      </c>
      <c r="E12" s="1111"/>
      <c r="F12" s="1111"/>
      <c r="G12" s="1111"/>
      <c r="H12" s="1111"/>
      <c r="I12" s="1112" t="e">
        <f t="shared" ca="1" si="1"/>
        <v>#N/A</v>
      </c>
      <c r="J12" s="1113"/>
      <c r="K12" s="1112" t="e">
        <f t="shared" ca="1" si="2"/>
        <v>#N/A</v>
      </c>
      <c r="L12" s="1113"/>
      <c r="M12" s="1112" t="e">
        <f t="shared" ca="1" si="3"/>
        <v>#N/A</v>
      </c>
      <c r="N12" s="1113"/>
      <c r="O12" s="479" t="e">
        <f t="shared" ca="1" si="4"/>
        <v>#N/A</v>
      </c>
      <c r="Q12" s="480"/>
      <c r="R12" s="481" t="e">
        <f t="shared" ca="1" si="5"/>
        <v>#N/A</v>
      </c>
    </row>
    <row r="13" spans="1:31" s="489" customFormat="1" hidden="1" x14ac:dyDescent="0.25">
      <c r="A13" s="1100">
        <v>10</v>
      </c>
      <c r="B13" s="1101"/>
      <c r="C13" s="474" t="e">
        <f t="shared" ca="1" si="0"/>
        <v>#N/A</v>
      </c>
      <c r="D13" s="1095" t="e">
        <f t="shared" ca="1" si="0"/>
        <v>#N/A</v>
      </c>
      <c r="E13" s="1095"/>
      <c r="F13" s="1095"/>
      <c r="G13" s="1095"/>
      <c r="H13" s="1095"/>
      <c r="I13" s="1102" t="e">
        <f t="shared" ca="1" si="1"/>
        <v>#N/A</v>
      </c>
      <c r="J13" s="1103"/>
      <c r="K13" s="1102" t="e">
        <f t="shared" ca="1" si="2"/>
        <v>#N/A</v>
      </c>
      <c r="L13" s="1103"/>
      <c r="M13" s="1102" t="e">
        <f t="shared" ca="1" si="3"/>
        <v>#N/A</v>
      </c>
      <c r="N13" s="1103"/>
      <c r="O13" s="474" t="e">
        <f t="shared" ca="1" si="4"/>
        <v>#N/A</v>
      </c>
      <c r="R13" s="475" t="e">
        <f t="shared" ca="1" si="5"/>
        <v>#N/A</v>
      </c>
    </row>
    <row r="14" spans="1:31" s="489" customFormat="1" hidden="1" x14ac:dyDescent="0.25">
      <c r="A14" s="1100">
        <v>11</v>
      </c>
      <c r="B14" s="1101"/>
      <c r="C14" s="474" t="e">
        <f t="shared" ca="1" si="0"/>
        <v>#N/A</v>
      </c>
      <c r="D14" s="1095" t="e">
        <f t="shared" ca="1" si="0"/>
        <v>#N/A</v>
      </c>
      <c r="E14" s="1095"/>
      <c r="F14" s="1095"/>
      <c r="G14" s="1095"/>
      <c r="H14" s="1095"/>
      <c r="I14" s="1102" t="e">
        <f t="shared" ca="1" si="1"/>
        <v>#N/A</v>
      </c>
      <c r="J14" s="1103"/>
      <c r="K14" s="1102" t="e">
        <f t="shared" ca="1" si="2"/>
        <v>#N/A</v>
      </c>
      <c r="L14" s="1103"/>
      <c r="M14" s="1102" t="e">
        <f t="shared" ca="1" si="3"/>
        <v>#N/A</v>
      </c>
      <c r="N14" s="1103"/>
      <c r="O14" s="474" t="e">
        <f t="shared" ca="1" si="4"/>
        <v>#N/A</v>
      </c>
      <c r="Q14" s="490"/>
      <c r="R14" s="502" t="e">
        <f t="shared" ca="1" si="5"/>
        <v>#N/A</v>
      </c>
      <c r="S14" s="491"/>
      <c r="T14" s="490"/>
      <c r="U14" s="490"/>
      <c r="V14" s="490"/>
      <c r="W14" s="490"/>
      <c r="X14" s="490"/>
      <c r="Y14" s="490"/>
      <c r="Z14" s="490"/>
      <c r="AA14" s="490"/>
      <c r="AB14" s="490"/>
      <c r="AC14" s="490"/>
      <c r="AD14" s="490"/>
      <c r="AE14" s="490"/>
    </row>
    <row r="15" spans="1:31" s="489" customFormat="1" hidden="1" x14ac:dyDescent="0.25">
      <c r="A15" s="1100">
        <v>12</v>
      </c>
      <c r="B15" s="1101"/>
      <c r="C15" s="474" t="e">
        <f t="shared" ca="1" si="0"/>
        <v>#N/A</v>
      </c>
      <c r="D15" s="1095" t="e">
        <f t="shared" ca="1" si="0"/>
        <v>#N/A</v>
      </c>
      <c r="E15" s="1095"/>
      <c r="F15" s="1095"/>
      <c r="G15" s="1095"/>
      <c r="H15" s="1095"/>
      <c r="I15" s="1102" t="e">
        <f t="shared" ca="1" si="1"/>
        <v>#N/A</v>
      </c>
      <c r="J15" s="1103"/>
      <c r="K15" s="1102" t="e">
        <f t="shared" ca="1" si="2"/>
        <v>#N/A</v>
      </c>
      <c r="L15" s="1103"/>
      <c r="M15" s="1102" t="e">
        <f t="shared" ca="1" si="3"/>
        <v>#N/A</v>
      </c>
      <c r="N15" s="1103"/>
      <c r="O15" s="474" t="e">
        <f t="shared" ca="1" si="4"/>
        <v>#N/A</v>
      </c>
      <c r="R15" s="475" t="e">
        <f t="shared" ca="1" si="5"/>
        <v>#N/A</v>
      </c>
    </row>
    <row r="16" spans="1:31" hidden="1" x14ac:dyDescent="0.25"/>
    <row r="17" spans="1:96" x14ac:dyDescent="0.25">
      <c r="A17" s="355">
        <v>0</v>
      </c>
      <c r="B17" s="509"/>
      <c r="C17" s="1115" t="str">
        <f>'予選(A)'!$B$2</f>
        <v>A</v>
      </c>
      <c r="D17" s="1116"/>
      <c r="E17" s="1135" t="s">
        <v>250</v>
      </c>
      <c r="F17" s="1136"/>
      <c r="G17" s="1137"/>
      <c r="H17" s="1114" t="s">
        <v>45</v>
      </c>
      <c r="I17" s="1114"/>
      <c r="J17" s="1114"/>
      <c r="K17" s="1114" t="s">
        <v>46</v>
      </c>
      <c r="L17" s="1114"/>
      <c r="M17" s="1114" t="s">
        <v>63</v>
      </c>
      <c r="N17" s="1114"/>
      <c r="O17" s="472" t="s">
        <v>64</v>
      </c>
      <c r="R17" s="509"/>
      <c r="S17" s="1115" t="str">
        <f>'予選(B)'!$B$2</f>
        <v>B</v>
      </c>
      <c r="T17" s="1116"/>
      <c r="U17" s="1135" t="s">
        <v>250</v>
      </c>
      <c r="V17" s="1136"/>
      <c r="W17" s="1137"/>
      <c r="X17" s="1114" t="s">
        <v>45</v>
      </c>
      <c r="Y17" s="1114"/>
      <c r="Z17" s="1114"/>
      <c r="AA17" s="1114" t="s">
        <v>46</v>
      </c>
      <c r="AB17" s="1114"/>
      <c r="AC17" s="1114" t="s">
        <v>63</v>
      </c>
      <c r="AD17" s="1114"/>
      <c r="AE17" s="472" t="s">
        <v>64</v>
      </c>
      <c r="AH17" s="509"/>
      <c r="AI17" s="1115" t="str">
        <f>'予選(C)'!$B$2</f>
        <v>C</v>
      </c>
      <c r="AJ17" s="1116"/>
      <c r="AK17" s="1135" t="s">
        <v>250</v>
      </c>
      <c r="AL17" s="1136"/>
      <c r="AM17" s="1137"/>
      <c r="AN17" s="1114" t="s">
        <v>45</v>
      </c>
      <c r="AO17" s="1114"/>
      <c r="AP17" s="1114"/>
      <c r="AQ17" s="1114" t="s">
        <v>46</v>
      </c>
      <c r="AR17" s="1114"/>
      <c r="AS17" s="1114" t="s">
        <v>63</v>
      </c>
      <c r="AT17" s="1114"/>
      <c r="AU17" s="472" t="s">
        <v>64</v>
      </c>
      <c r="AX17" s="509"/>
      <c r="AY17" s="1115" t="str">
        <f>'予選(D)'!$B$2</f>
        <v>D</v>
      </c>
      <c r="AZ17" s="1116"/>
      <c r="BA17" s="1135" t="s">
        <v>250</v>
      </c>
      <c r="BB17" s="1136"/>
      <c r="BC17" s="1137"/>
      <c r="BD17" s="1114" t="s">
        <v>45</v>
      </c>
      <c r="BE17" s="1114"/>
      <c r="BF17" s="1114"/>
      <c r="BG17" s="1114" t="s">
        <v>46</v>
      </c>
      <c r="BH17" s="1114"/>
      <c r="BI17" s="1114" t="s">
        <v>63</v>
      </c>
      <c r="BJ17" s="1114"/>
      <c r="BK17" s="472" t="s">
        <v>64</v>
      </c>
      <c r="BP17" s="355">
        <v>0</v>
      </c>
      <c r="BQ17" s="355">
        <v>1</v>
      </c>
      <c r="BR17" s="355">
        <f>MOD(BP17,4)</f>
        <v>0</v>
      </c>
      <c r="BS17" s="355">
        <f>INT(BP17/4)</f>
        <v>0</v>
      </c>
      <c r="BT17" s="355" t="str">
        <f ca="1">OFFSET($C$17,BS17*13,BR17*20)</f>
        <v>A</v>
      </c>
      <c r="BU17" s="355" t="str">
        <f ca="1">BT17&amp;BQ17</f>
        <v>A1</v>
      </c>
      <c r="BV17" s="355" t="e">
        <f ca="1">OFFSET($C$17,BS17*13+2*BQ17,BR17*20)</f>
        <v>#N/A</v>
      </c>
    </row>
    <row r="18" spans="1:96" x14ac:dyDescent="0.25">
      <c r="A18" s="355">
        <v>1</v>
      </c>
      <c r="B18" s="510"/>
      <c r="C18" s="1117"/>
      <c r="D18" s="1118"/>
      <c r="E18" s="1138"/>
      <c r="F18" s="1139"/>
      <c r="G18" s="1140"/>
      <c r="H18" s="1114"/>
      <c r="I18" s="1114"/>
      <c r="J18" s="1114"/>
      <c r="K18" s="1114"/>
      <c r="L18" s="1114"/>
      <c r="M18" s="1114"/>
      <c r="N18" s="1114"/>
      <c r="O18" s="473" t="s">
        <v>65</v>
      </c>
      <c r="R18" s="510"/>
      <c r="S18" s="1117"/>
      <c r="T18" s="1118"/>
      <c r="U18" s="1138"/>
      <c r="V18" s="1139"/>
      <c r="W18" s="1140"/>
      <c r="X18" s="1114"/>
      <c r="Y18" s="1114"/>
      <c r="Z18" s="1114"/>
      <c r="AA18" s="1114"/>
      <c r="AB18" s="1114"/>
      <c r="AC18" s="1114"/>
      <c r="AD18" s="1114"/>
      <c r="AE18" s="473" t="s">
        <v>65</v>
      </c>
      <c r="AH18" s="510"/>
      <c r="AI18" s="1117"/>
      <c r="AJ18" s="1118"/>
      <c r="AK18" s="1138"/>
      <c r="AL18" s="1139"/>
      <c r="AM18" s="1140"/>
      <c r="AN18" s="1114"/>
      <c r="AO18" s="1114"/>
      <c r="AP18" s="1114"/>
      <c r="AQ18" s="1114"/>
      <c r="AR18" s="1114"/>
      <c r="AS18" s="1114"/>
      <c r="AT18" s="1114"/>
      <c r="AU18" s="473" t="s">
        <v>65</v>
      </c>
      <c r="AX18" s="510"/>
      <c r="AY18" s="1117"/>
      <c r="AZ18" s="1118"/>
      <c r="BA18" s="1138"/>
      <c r="BB18" s="1139"/>
      <c r="BC18" s="1140"/>
      <c r="BD18" s="1114"/>
      <c r="BE18" s="1114"/>
      <c r="BF18" s="1114"/>
      <c r="BG18" s="1114"/>
      <c r="BH18" s="1114"/>
      <c r="BI18" s="1114"/>
      <c r="BJ18" s="1114"/>
      <c r="BK18" s="473" t="s">
        <v>65</v>
      </c>
      <c r="BP18" s="355">
        <v>0</v>
      </c>
      <c r="BQ18" s="355">
        <v>2</v>
      </c>
      <c r="BR18" s="355">
        <f t="shared" ref="BR18:BR62" si="6">MOD(BP18,4)</f>
        <v>0</v>
      </c>
      <c r="BS18" s="355">
        <f t="shared" ref="BS18:BS62" si="7">INT(BP18/4)</f>
        <v>0</v>
      </c>
      <c r="BT18" s="355" t="str">
        <f t="shared" ref="BT18:BT21" ca="1" si="8">OFFSET($C$17,BS18*13,BR18*20)</f>
        <v>A</v>
      </c>
      <c r="BU18" s="355" t="str">
        <f t="shared" ref="BU18:BU62" ca="1" si="9">BT18&amp;BQ18</f>
        <v>A2</v>
      </c>
      <c r="BV18" s="355" t="e">
        <f t="shared" ref="BV18:BV21" ca="1" si="10">OFFSET($C$17,BS18*13+2*BQ18,BR18*20)</f>
        <v>#N/A</v>
      </c>
    </row>
    <row r="19" spans="1:96" ht="15.75" customHeight="1" x14ac:dyDescent="0.25">
      <c r="A19" s="355">
        <v>2</v>
      </c>
      <c r="B19" s="1119">
        <v>1</v>
      </c>
      <c r="C19" s="1121" t="e">
        <f ca="1">OFFSET('予選(A)'!$B$3,予選一覧!P19,0)</f>
        <v>#N/A</v>
      </c>
      <c r="D19" s="1122"/>
      <c r="E19" s="1125"/>
      <c r="F19" s="1126"/>
      <c r="G19" s="1127"/>
      <c r="H19" s="1131" t="e">
        <f ca="1">OFFSET('予選(A)'!$V$3,予選一覧!P19,0)</f>
        <v>#N/A</v>
      </c>
      <c r="I19" s="1131"/>
      <c r="J19" s="1131"/>
      <c r="K19" s="1131" t="e">
        <f ca="1">OFFSET('予選(A)'!$Y$3,予選一覧!P19,0)</f>
        <v>#N/A</v>
      </c>
      <c r="L19" s="1131"/>
      <c r="M19" s="1131" t="e">
        <f ca="1">OFFSET('予選(A)'!$AA$3,予選一覧!P19,0)</f>
        <v>#N/A</v>
      </c>
      <c r="N19" s="1131"/>
      <c r="O19" s="1132" t="e">
        <f ca="1">K19-M19</f>
        <v>#N/A</v>
      </c>
      <c r="P19" s="1134" t="e">
        <f>MATCH(B19,'予選(A)'!$AD$4:$AD$13,0)</f>
        <v>#N/A</v>
      </c>
      <c r="R19" s="1119">
        <v>1</v>
      </c>
      <c r="S19" s="1121" t="e">
        <f ca="1">OFFSET('予選(B)'!$B$3,予選一覧!AF19,0)</f>
        <v>#N/A</v>
      </c>
      <c r="T19" s="1122"/>
      <c r="U19" s="1125"/>
      <c r="V19" s="1126"/>
      <c r="W19" s="1127"/>
      <c r="X19" s="1131" t="e">
        <f ca="1">OFFSET('予選(B)'!$V$3,予選一覧!AF19,0)</f>
        <v>#N/A</v>
      </c>
      <c r="Y19" s="1131"/>
      <c r="Z19" s="1131"/>
      <c r="AA19" s="1131" t="e">
        <f ca="1">OFFSET('予選(B)'!$Y$3,予選一覧!AF19,0)</f>
        <v>#N/A</v>
      </c>
      <c r="AB19" s="1131"/>
      <c r="AC19" s="1131" t="e">
        <f ca="1">OFFSET('予選(B)'!$AA$3,予選一覧!AF19,0)</f>
        <v>#N/A</v>
      </c>
      <c r="AD19" s="1131"/>
      <c r="AE19" s="1132" t="e">
        <f ca="1">AA19-AC19</f>
        <v>#N/A</v>
      </c>
      <c r="AF19" s="1134" t="e">
        <f>MATCH(R19,'予選(B)'!$AD$4:$AD$13,0)</f>
        <v>#N/A</v>
      </c>
      <c r="AH19" s="1119">
        <v>1</v>
      </c>
      <c r="AI19" s="1121" t="e">
        <f ca="1">OFFSET('予選(C)'!$B$3,予選一覧!AV19,0)</f>
        <v>#N/A</v>
      </c>
      <c r="AJ19" s="1144"/>
      <c r="AK19" s="1125"/>
      <c r="AL19" s="1126"/>
      <c r="AM19" s="1127"/>
      <c r="AN19" s="1125" t="e">
        <f ca="1">OFFSET('予選(C)'!$V$3,予選一覧!AV19,0)</f>
        <v>#N/A</v>
      </c>
      <c r="AO19" s="1126"/>
      <c r="AP19" s="1127"/>
      <c r="AQ19" s="1125" t="e">
        <f ca="1">OFFSET('予選(C)'!$Y$3,予選一覧!AV19,0)</f>
        <v>#N/A</v>
      </c>
      <c r="AR19" s="1127"/>
      <c r="AS19" s="1125" t="e">
        <f ca="1">OFFSET('予選(C)'!$AA$3,予選一覧!AV19,0)</f>
        <v>#N/A</v>
      </c>
      <c r="AT19" s="1127"/>
      <c r="AU19" s="1132" t="e">
        <f ca="1">AQ19-AS19</f>
        <v>#N/A</v>
      </c>
      <c r="AV19" s="1134" t="e">
        <f>MATCH(R19,'予選(C)'!$AD$4:$AD$13,0)</f>
        <v>#N/A</v>
      </c>
      <c r="AX19" s="1119">
        <v>1</v>
      </c>
      <c r="AY19" s="1121" t="e">
        <f ca="1">OFFSET('予選(D)'!$B$3,予選一覧!BL19,0)</f>
        <v>#N/A</v>
      </c>
      <c r="AZ19" s="1122"/>
      <c r="BA19" s="1125"/>
      <c r="BB19" s="1126"/>
      <c r="BC19" s="1127"/>
      <c r="BD19" s="1131" t="e">
        <f ca="1">OFFSET('予選(D)'!$V$3,予選一覧!BL19,0)</f>
        <v>#N/A</v>
      </c>
      <c r="BE19" s="1131"/>
      <c r="BF19" s="1131"/>
      <c r="BG19" s="1131" t="e">
        <f ca="1">OFFSET('予選(D)'!$Y$3,予選一覧!BL19,0)</f>
        <v>#N/A</v>
      </c>
      <c r="BH19" s="1131"/>
      <c r="BI19" s="1131" t="e">
        <f ca="1">OFFSET('予選(D)'!$AA$3,予選一覧!BL19,0)</f>
        <v>#N/A</v>
      </c>
      <c r="BJ19" s="1131"/>
      <c r="BK19" s="1132" t="e">
        <f ca="1">BG19-BI19</f>
        <v>#N/A</v>
      </c>
      <c r="BL19" s="1134" t="e">
        <f>MATCH(AX19,'予選(D)'!$AD$4:$AD$13,0)</f>
        <v>#N/A</v>
      </c>
      <c r="BM19" s="1185"/>
      <c r="BP19" s="355">
        <v>0</v>
      </c>
      <c r="BQ19" s="355">
        <v>3</v>
      </c>
      <c r="BR19" s="355">
        <f t="shared" si="6"/>
        <v>0</v>
      </c>
      <c r="BS19" s="355">
        <f t="shared" si="7"/>
        <v>0</v>
      </c>
      <c r="BT19" s="355" t="str">
        <f t="shared" ca="1" si="8"/>
        <v>A</v>
      </c>
      <c r="BU19" s="355" t="str">
        <f t="shared" ca="1" si="9"/>
        <v>A3</v>
      </c>
      <c r="BV19" s="355" t="e">
        <f t="shared" ca="1" si="10"/>
        <v>#N/A</v>
      </c>
    </row>
    <row r="20" spans="1:96" ht="15.75" customHeight="1" x14ac:dyDescent="0.25">
      <c r="A20" s="355">
        <v>3</v>
      </c>
      <c r="B20" s="1120"/>
      <c r="C20" s="1123"/>
      <c r="D20" s="1124"/>
      <c r="E20" s="1128"/>
      <c r="F20" s="1129"/>
      <c r="G20" s="1130"/>
      <c r="H20" s="1131"/>
      <c r="I20" s="1131"/>
      <c r="J20" s="1131"/>
      <c r="K20" s="1131"/>
      <c r="L20" s="1131"/>
      <c r="M20" s="1131"/>
      <c r="N20" s="1131"/>
      <c r="O20" s="1133"/>
      <c r="P20" s="1134"/>
      <c r="R20" s="1120"/>
      <c r="S20" s="1123"/>
      <c r="T20" s="1124"/>
      <c r="U20" s="1128"/>
      <c r="V20" s="1129"/>
      <c r="W20" s="1130"/>
      <c r="X20" s="1131"/>
      <c r="Y20" s="1131"/>
      <c r="Z20" s="1131"/>
      <c r="AA20" s="1131"/>
      <c r="AB20" s="1131"/>
      <c r="AC20" s="1131"/>
      <c r="AD20" s="1131"/>
      <c r="AE20" s="1133"/>
      <c r="AF20" s="1134"/>
      <c r="AH20" s="1120"/>
      <c r="AI20" s="1145"/>
      <c r="AJ20" s="1146"/>
      <c r="AK20" s="1128"/>
      <c r="AL20" s="1129"/>
      <c r="AM20" s="1130"/>
      <c r="AN20" s="1128"/>
      <c r="AO20" s="1129"/>
      <c r="AP20" s="1130"/>
      <c r="AQ20" s="1128"/>
      <c r="AR20" s="1130"/>
      <c r="AS20" s="1128"/>
      <c r="AT20" s="1130"/>
      <c r="AU20" s="1133"/>
      <c r="AV20" s="1134"/>
      <c r="AX20" s="1120"/>
      <c r="AY20" s="1123"/>
      <c r="AZ20" s="1124"/>
      <c r="BA20" s="1128"/>
      <c r="BB20" s="1129"/>
      <c r="BC20" s="1130"/>
      <c r="BD20" s="1131"/>
      <c r="BE20" s="1131"/>
      <c r="BF20" s="1131"/>
      <c r="BG20" s="1131"/>
      <c r="BH20" s="1131"/>
      <c r="BI20" s="1131"/>
      <c r="BJ20" s="1131"/>
      <c r="BK20" s="1133"/>
      <c r="BL20" s="1134"/>
      <c r="BM20" s="1185"/>
      <c r="BP20" s="355">
        <v>0</v>
      </c>
      <c r="BQ20" s="355">
        <v>4</v>
      </c>
      <c r="BR20" s="355">
        <f t="shared" si="6"/>
        <v>0</v>
      </c>
      <c r="BS20" s="355">
        <f t="shared" si="7"/>
        <v>0</v>
      </c>
      <c r="BT20" s="355" t="str">
        <f t="shared" ca="1" si="8"/>
        <v>A</v>
      </c>
      <c r="BU20" s="355" t="str">
        <f t="shared" ca="1" si="9"/>
        <v>A4</v>
      </c>
      <c r="BV20" s="355" t="e">
        <f t="shared" ca="1" si="10"/>
        <v>#N/A</v>
      </c>
    </row>
    <row r="21" spans="1:96" ht="13.5" customHeight="1" x14ac:dyDescent="0.25">
      <c r="A21" s="355">
        <v>4</v>
      </c>
      <c r="B21" s="1143">
        <v>2</v>
      </c>
      <c r="C21" s="1147" t="e">
        <f ca="1">OFFSET('予選(A)'!$B$3,予選一覧!P21,0)</f>
        <v>#N/A</v>
      </c>
      <c r="D21" s="1148"/>
      <c r="E21" s="1151"/>
      <c r="F21" s="1152"/>
      <c r="G21" s="1153"/>
      <c r="H21" s="1143" t="e">
        <f ca="1">OFFSET('予選(A)'!$V$3,予選一覧!P21,0)</f>
        <v>#N/A</v>
      </c>
      <c r="I21" s="1143"/>
      <c r="J21" s="1143"/>
      <c r="K21" s="1143" t="e">
        <f ca="1">OFFSET('予選(A)'!$Y$3,予選一覧!P21,0)</f>
        <v>#N/A</v>
      </c>
      <c r="L21" s="1143"/>
      <c r="M21" s="1143" t="e">
        <f ca="1">OFFSET('予選(A)'!$AA$3,予選一覧!P21,0)</f>
        <v>#N/A</v>
      </c>
      <c r="N21" s="1143"/>
      <c r="O21" s="1141" t="e">
        <f ca="1">K21-M21</f>
        <v>#N/A</v>
      </c>
      <c r="P21" s="1134" t="e">
        <f>MATCH(B21,'予選(A)'!$AD$4:$AD$13,0)</f>
        <v>#N/A</v>
      </c>
      <c r="R21" s="1143">
        <v>2</v>
      </c>
      <c r="S21" s="1147" t="e">
        <f ca="1">OFFSET('予選(B)'!$B$3,予選一覧!AF21,0)</f>
        <v>#N/A</v>
      </c>
      <c r="T21" s="1148"/>
      <c r="U21" s="1151"/>
      <c r="V21" s="1152"/>
      <c r="W21" s="1153"/>
      <c r="X21" s="1143" t="e">
        <f ca="1">OFFSET('予選(B)'!$V$3,予選一覧!AF21,0)</f>
        <v>#N/A</v>
      </c>
      <c r="Y21" s="1143"/>
      <c r="Z21" s="1143"/>
      <c r="AA21" s="1143" t="e">
        <f ca="1">OFFSET('予選(B)'!$Y$3,予選一覧!AF21,0)</f>
        <v>#N/A</v>
      </c>
      <c r="AB21" s="1143"/>
      <c r="AC21" s="1143" t="e">
        <f ca="1">OFFSET('予選(B)'!$AA$3,予選一覧!AF21,0)</f>
        <v>#N/A</v>
      </c>
      <c r="AD21" s="1143"/>
      <c r="AE21" s="1141" t="e">
        <f ca="1">AA21-AC21</f>
        <v>#N/A</v>
      </c>
      <c r="AF21" s="1134" t="e">
        <f>MATCH(R21,'予選(B)'!$AD$4:$AD$13,0)</f>
        <v>#N/A</v>
      </c>
      <c r="AH21" s="1143">
        <v>2</v>
      </c>
      <c r="AI21" s="1147" t="e">
        <f ca="1">OFFSET('予選(C)'!$B$3,予選一覧!AV21,0)</f>
        <v>#N/A</v>
      </c>
      <c r="AJ21" s="1148"/>
      <c r="AK21" s="1151"/>
      <c r="AL21" s="1152"/>
      <c r="AM21" s="1153"/>
      <c r="AN21" s="1143" t="e">
        <f ca="1">OFFSET('予選(C)'!$V$3,予選一覧!AV21,0)</f>
        <v>#N/A</v>
      </c>
      <c r="AO21" s="1143"/>
      <c r="AP21" s="1143"/>
      <c r="AQ21" s="1143" t="e">
        <f ca="1">OFFSET('予選(C)'!$Y$3,予選一覧!AV21,0)</f>
        <v>#N/A</v>
      </c>
      <c r="AR21" s="1143"/>
      <c r="AS21" s="1143" t="e">
        <f ca="1">OFFSET('予選(C)'!$AA$3,予選一覧!AV21,0)</f>
        <v>#N/A</v>
      </c>
      <c r="AT21" s="1143"/>
      <c r="AU21" s="1141" t="e">
        <f ca="1">AQ21-AS21</f>
        <v>#N/A</v>
      </c>
      <c r="AV21" s="1134" t="e">
        <f>MATCH(R21,'予選(C)'!$AD$4:$AD$13,0)</f>
        <v>#N/A</v>
      </c>
      <c r="AX21" s="1143">
        <v>2</v>
      </c>
      <c r="AY21" s="1147" t="e">
        <f ca="1">OFFSET('予選(D)'!$B$3,予選一覧!BL21,0)</f>
        <v>#N/A</v>
      </c>
      <c r="AZ21" s="1148"/>
      <c r="BA21" s="1151"/>
      <c r="BB21" s="1152"/>
      <c r="BC21" s="1153"/>
      <c r="BD21" s="1143" t="e">
        <f ca="1">OFFSET('予選(D)'!$V$3,予選一覧!BL21,0)</f>
        <v>#N/A</v>
      </c>
      <c r="BE21" s="1143"/>
      <c r="BF21" s="1143"/>
      <c r="BG21" s="1143" t="e">
        <f ca="1">OFFSET('予選(D)'!$Y$3,予選一覧!BL21,0)</f>
        <v>#N/A</v>
      </c>
      <c r="BH21" s="1143"/>
      <c r="BI21" s="1143" t="e">
        <f ca="1">OFFSET('予選(D)'!$AA$3,予選一覧!BL21,0)</f>
        <v>#N/A</v>
      </c>
      <c r="BJ21" s="1143"/>
      <c r="BK21" s="1141" t="e">
        <f ca="1">BG21-BI21</f>
        <v>#N/A</v>
      </c>
      <c r="BL21" s="1134" t="e">
        <f>MATCH(AX21,'予選(D)'!$AD$4:$AD$13,0)</f>
        <v>#N/A</v>
      </c>
      <c r="BM21" s="1185"/>
      <c r="BP21" s="355">
        <v>0</v>
      </c>
      <c r="BQ21" s="355">
        <v>5</v>
      </c>
      <c r="BR21" s="355">
        <f t="shared" si="6"/>
        <v>0</v>
      </c>
      <c r="BS21" s="355">
        <f t="shared" si="7"/>
        <v>0</v>
      </c>
      <c r="BT21" s="355" t="str">
        <f t="shared" ca="1" si="8"/>
        <v>A</v>
      </c>
      <c r="BU21" s="355" t="str">
        <f t="shared" ca="1" si="9"/>
        <v>A5</v>
      </c>
      <c r="BV21" s="355">
        <f t="shared" ca="1" si="10"/>
        <v>0</v>
      </c>
    </row>
    <row r="22" spans="1:96" ht="13.5" customHeight="1" x14ac:dyDescent="0.25">
      <c r="A22" s="355">
        <v>5</v>
      </c>
      <c r="B22" s="1143"/>
      <c r="C22" s="1149"/>
      <c r="D22" s="1150"/>
      <c r="E22" s="1154"/>
      <c r="F22" s="1155"/>
      <c r="G22" s="1156"/>
      <c r="H22" s="1143"/>
      <c r="I22" s="1143"/>
      <c r="J22" s="1143"/>
      <c r="K22" s="1143"/>
      <c r="L22" s="1143"/>
      <c r="M22" s="1143"/>
      <c r="N22" s="1143"/>
      <c r="O22" s="1142"/>
      <c r="P22" s="1134"/>
      <c r="R22" s="1143"/>
      <c r="S22" s="1149"/>
      <c r="T22" s="1150"/>
      <c r="U22" s="1154"/>
      <c r="V22" s="1155"/>
      <c r="W22" s="1156"/>
      <c r="X22" s="1143"/>
      <c r="Y22" s="1143"/>
      <c r="Z22" s="1143"/>
      <c r="AA22" s="1143"/>
      <c r="AB22" s="1143"/>
      <c r="AC22" s="1143"/>
      <c r="AD22" s="1143"/>
      <c r="AE22" s="1142"/>
      <c r="AF22" s="1134"/>
      <c r="AH22" s="1143"/>
      <c r="AI22" s="1149"/>
      <c r="AJ22" s="1150"/>
      <c r="AK22" s="1154"/>
      <c r="AL22" s="1155"/>
      <c r="AM22" s="1156"/>
      <c r="AN22" s="1143"/>
      <c r="AO22" s="1143"/>
      <c r="AP22" s="1143"/>
      <c r="AQ22" s="1143"/>
      <c r="AR22" s="1143"/>
      <c r="AS22" s="1143"/>
      <c r="AT22" s="1143"/>
      <c r="AU22" s="1142"/>
      <c r="AV22" s="1134"/>
      <c r="AX22" s="1143"/>
      <c r="AY22" s="1149"/>
      <c r="AZ22" s="1150"/>
      <c r="BA22" s="1154"/>
      <c r="BB22" s="1155"/>
      <c r="BC22" s="1156"/>
      <c r="BD22" s="1143"/>
      <c r="BE22" s="1143"/>
      <c r="BF22" s="1143"/>
      <c r="BG22" s="1143"/>
      <c r="BH22" s="1143"/>
      <c r="BI22" s="1143"/>
      <c r="BJ22" s="1143"/>
      <c r="BK22" s="1142"/>
      <c r="BL22" s="1134"/>
      <c r="BM22" s="1185"/>
      <c r="BP22" s="355">
        <f>BP17+1</f>
        <v>1</v>
      </c>
      <c r="BQ22" s="355">
        <f>BQ17</f>
        <v>1</v>
      </c>
      <c r="BR22" s="355">
        <f t="shared" si="6"/>
        <v>1</v>
      </c>
      <c r="BS22" s="355">
        <f t="shared" si="7"/>
        <v>0</v>
      </c>
      <c r="BT22" s="355" t="str">
        <f ca="1">OFFSET($C$17,BS22*13,BR22*16)</f>
        <v>B</v>
      </c>
      <c r="BU22" s="355" t="str">
        <f ca="1">BT22&amp;BQ22</f>
        <v>B1</v>
      </c>
      <c r="BV22" s="355" t="e">
        <f ca="1">OFFSET($C$17,BS22*13+2*BQ22,BR22*16)</f>
        <v>#N/A</v>
      </c>
    </row>
    <row r="23" spans="1:96" ht="13.5" customHeight="1" x14ac:dyDescent="0.25">
      <c r="A23" s="355">
        <v>6</v>
      </c>
      <c r="B23" s="1157">
        <v>3</v>
      </c>
      <c r="C23" s="1159" t="e">
        <f ca="1">OFFSET('予選(A)'!$B$3,予選一覧!P23,0)</f>
        <v>#N/A</v>
      </c>
      <c r="D23" s="1160"/>
      <c r="E23" s="1163"/>
      <c r="F23" s="1164"/>
      <c r="G23" s="1165"/>
      <c r="H23" s="1169" t="e">
        <f ca="1">OFFSET('予選(A)'!$V$3,予選一覧!P23,0)</f>
        <v>#N/A</v>
      </c>
      <c r="I23" s="1169"/>
      <c r="J23" s="1169"/>
      <c r="K23" s="1169" t="e">
        <f ca="1">OFFSET('予選(A)'!$Y$3,予選一覧!P23,0)</f>
        <v>#N/A</v>
      </c>
      <c r="L23" s="1169"/>
      <c r="M23" s="1169" t="e">
        <f ca="1">OFFSET('予選(A)'!$AA$3,予選一覧!P23,0)</f>
        <v>#N/A</v>
      </c>
      <c r="N23" s="1169"/>
      <c r="O23" s="1170" t="e">
        <f ca="1">K23-M23</f>
        <v>#N/A</v>
      </c>
      <c r="P23" s="1134" t="e">
        <f>MATCH(B23,'予選(A)'!$AD$4:$AD$13,0)</f>
        <v>#N/A</v>
      </c>
      <c r="R23" s="1172">
        <v>3</v>
      </c>
      <c r="S23" s="1174" t="e">
        <f ca="1">OFFSET('予選(B)'!$B$3,予選一覧!AF23,0)</f>
        <v>#N/A</v>
      </c>
      <c r="T23" s="1175"/>
      <c r="U23" s="1096"/>
      <c r="V23" s="1178"/>
      <c r="W23" s="1097"/>
      <c r="X23" s="1114" t="e">
        <f ca="1">OFFSET('予選(B)'!$V$3,予選一覧!AF23,0)</f>
        <v>#N/A</v>
      </c>
      <c r="Y23" s="1114"/>
      <c r="Z23" s="1114"/>
      <c r="AA23" s="1114" t="e">
        <f ca="1">OFFSET('予選(B)'!$Y$3,予選一覧!AF23,0)</f>
        <v>#N/A</v>
      </c>
      <c r="AB23" s="1114"/>
      <c r="AC23" s="1114" t="e">
        <f ca="1">OFFSET('予選(B)'!$AA$3,予選一覧!AF23,0)</f>
        <v>#N/A</v>
      </c>
      <c r="AD23" s="1114"/>
      <c r="AE23" s="1180" t="e">
        <f ca="1">AA23-AC23</f>
        <v>#N/A</v>
      </c>
      <c r="AF23" s="1134" t="e">
        <f>MATCH(R23,'予選(B)'!$AD$4:$AD$13,0)</f>
        <v>#N/A</v>
      </c>
      <c r="AH23" s="1157">
        <v>3</v>
      </c>
      <c r="AI23" s="1159" t="e">
        <f ca="1">OFFSET('予選(C)'!$B$3,予選一覧!AV23,0)</f>
        <v>#N/A</v>
      </c>
      <c r="AJ23" s="1160"/>
      <c r="AK23" s="1163" t="s">
        <v>284</v>
      </c>
      <c r="AL23" s="1164"/>
      <c r="AM23" s="1165"/>
      <c r="AN23" s="1169" t="e">
        <f ca="1">OFFSET('予選(C)'!$V$3,予選一覧!AV23,0)</f>
        <v>#N/A</v>
      </c>
      <c r="AO23" s="1169"/>
      <c r="AP23" s="1169"/>
      <c r="AQ23" s="1169" t="e">
        <f ca="1">OFFSET('予選(C)'!$Y$3,予選一覧!AV23,0)</f>
        <v>#N/A</v>
      </c>
      <c r="AR23" s="1169"/>
      <c r="AS23" s="1169" t="e">
        <f ca="1">OFFSET('予選(C)'!$AA$3,予選一覧!AV23,0)</f>
        <v>#N/A</v>
      </c>
      <c r="AT23" s="1169"/>
      <c r="AU23" s="1170" t="e">
        <f ca="1">AQ23-AS23</f>
        <v>#N/A</v>
      </c>
      <c r="AV23" s="1134" t="e">
        <f>MATCH(R23,'予選(C)'!$AD$4:$AD$13,0)</f>
        <v>#N/A</v>
      </c>
      <c r="AX23" s="1172">
        <v>3</v>
      </c>
      <c r="AY23" s="1174" t="e">
        <f ca="1">OFFSET('予選(D)'!$B$3,予選一覧!BL23,0)</f>
        <v>#N/A</v>
      </c>
      <c r="AZ23" s="1175"/>
      <c r="BA23" s="1096"/>
      <c r="BB23" s="1178"/>
      <c r="BC23" s="1097"/>
      <c r="BD23" s="1114" t="e">
        <f ca="1">OFFSET('予選(D)'!$V$3,予選一覧!BL23,0)</f>
        <v>#N/A</v>
      </c>
      <c r="BE23" s="1114"/>
      <c r="BF23" s="1114"/>
      <c r="BG23" s="1114" t="e">
        <f ca="1">OFFSET('予選(D)'!$Y$3,予選一覧!BL23,0)</f>
        <v>#N/A</v>
      </c>
      <c r="BH23" s="1114"/>
      <c r="BI23" s="1114" t="e">
        <f ca="1">OFFSET('予選(D)'!$AA$3,予選一覧!BL23,0)</f>
        <v>#N/A</v>
      </c>
      <c r="BJ23" s="1114"/>
      <c r="BK23" s="1180" t="e">
        <f ca="1">BG23-BI23</f>
        <v>#N/A</v>
      </c>
      <c r="BL23" s="1134" t="e">
        <f>MATCH(AX23,'予選(D)'!$AD$4:$AD$13,0)</f>
        <v>#N/A</v>
      </c>
      <c r="BM23" s="1185"/>
      <c r="BP23" s="355">
        <f t="shared" ref="BP23:BP76" si="11">BP18+1</f>
        <v>1</v>
      </c>
      <c r="BQ23" s="355">
        <f t="shared" ref="BQ23:BQ76" si="12">BQ18</f>
        <v>2</v>
      </c>
      <c r="BR23" s="355">
        <f t="shared" si="6"/>
        <v>1</v>
      </c>
      <c r="BS23" s="355">
        <f t="shared" si="7"/>
        <v>0</v>
      </c>
      <c r="BT23" s="355" t="str">
        <f t="shared" ref="BT23:BT62" ca="1" si="13">OFFSET($C$17,BS23*13,BR23*16)</f>
        <v>B</v>
      </c>
      <c r="BU23" s="355" t="str">
        <f t="shared" ca="1" si="9"/>
        <v>B2</v>
      </c>
      <c r="BV23" s="355" t="e">
        <f t="shared" ref="BV23:BV62" ca="1" si="14">OFFSET($C$17,BS23*13+2*BQ23,BR23*16)</f>
        <v>#N/A</v>
      </c>
    </row>
    <row r="24" spans="1:96" ht="13.5" customHeight="1" x14ac:dyDescent="0.25">
      <c r="A24" s="355">
        <v>7</v>
      </c>
      <c r="B24" s="1158"/>
      <c r="C24" s="1161"/>
      <c r="D24" s="1162"/>
      <c r="E24" s="1166"/>
      <c r="F24" s="1167"/>
      <c r="G24" s="1168"/>
      <c r="H24" s="1169"/>
      <c r="I24" s="1169"/>
      <c r="J24" s="1169"/>
      <c r="K24" s="1169"/>
      <c r="L24" s="1169"/>
      <c r="M24" s="1169"/>
      <c r="N24" s="1169"/>
      <c r="O24" s="1171"/>
      <c r="P24" s="1134"/>
      <c r="R24" s="1173"/>
      <c r="S24" s="1176"/>
      <c r="T24" s="1177"/>
      <c r="U24" s="1098"/>
      <c r="V24" s="1179"/>
      <c r="W24" s="1099"/>
      <c r="X24" s="1114"/>
      <c r="Y24" s="1114"/>
      <c r="Z24" s="1114"/>
      <c r="AA24" s="1114"/>
      <c r="AB24" s="1114"/>
      <c r="AC24" s="1114"/>
      <c r="AD24" s="1114"/>
      <c r="AE24" s="1181"/>
      <c r="AF24" s="1134"/>
      <c r="AH24" s="1158"/>
      <c r="AI24" s="1161"/>
      <c r="AJ24" s="1162"/>
      <c r="AK24" s="1166"/>
      <c r="AL24" s="1167"/>
      <c r="AM24" s="1168"/>
      <c r="AN24" s="1169"/>
      <c r="AO24" s="1169"/>
      <c r="AP24" s="1169"/>
      <c r="AQ24" s="1169"/>
      <c r="AR24" s="1169"/>
      <c r="AS24" s="1169"/>
      <c r="AT24" s="1169"/>
      <c r="AU24" s="1171"/>
      <c r="AV24" s="1134"/>
      <c r="AX24" s="1173"/>
      <c r="AY24" s="1176"/>
      <c r="AZ24" s="1177"/>
      <c r="BA24" s="1098"/>
      <c r="BB24" s="1179"/>
      <c r="BC24" s="1099"/>
      <c r="BD24" s="1114"/>
      <c r="BE24" s="1114"/>
      <c r="BF24" s="1114"/>
      <c r="BG24" s="1114"/>
      <c r="BH24" s="1114"/>
      <c r="BI24" s="1114"/>
      <c r="BJ24" s="1114"/>
      <c r="BK24" s="1181"/>
      <c r="BL24" s="1134"/>
      <c r="BM24" s="1185"/>
      <c r="BP24" s="355">
        <f t="shared" si="11"/>
        <v>1</v>
      </c>
      <c r="BQ24" s="355">
        <f t="shared" si="12"/>
        <v>3</v>
      </c>
      <c r="BR24" s="355">
        <f t="shared" si="6"/>
        <v>1</v>
      </c>
      <c r="BS24" s="355">
        <f t="shared" si="7"/>
        <v>0</v>
      </c>
      <c r="BT24" s="355" t="str">
        <f t="shared" ca="1" si="13"/>
        <v>B</v>
      </c>
      <c r="BU24" s="355" t="str">
        <f t="shared" ca="1" si="9"/>
        <v>B3</v>
      </c>
      <c r="BV24" s="355" t="e">
        <f t="shared" ca="1" si="14"/>
        <v>#N/A</v>
      </c>
    </row>
    <row r="25" spans="1:96" ht="13.5" customHeight="1" x14ac:dyDescent="0.25">
      <c r="A25" s="355">
        <v>8</v>
      </c>
      <c r="B25" s="1114">
        <v>4</v>
      </c>
      <c r="C25" s="1174" t="e">
        <f ca="1">OFFSET('予選(A)'!$B$3,予選一覧!P25,0)</f>
        <v>#N/A</v>
      </c>
      <c r="D25" s="1175"/>
      <c r="E25" s="1096" t="s">
        <v>284</v>
      </c>
      <c r="F25" s="1178"/>
      <c r="G25" s="1097"/>
      <c r="H25" s="1114" t="e">
        <f ca="1">OFFSET('予選(A)'!$V$3,予選一覧!P25,0)</f>
        <v>#N/A</v>
      </c>
      <c r="I25" s="1114"/>
      <c r="J25" s="1114"/>
      <c r="K25" s="1114" t="e">
        <f ca="1">OFFSET('予選(A)'!$Y$3,予選一覧!P25,0)</f>
        <v>#N/A</v>
      </c>
      <c r="L25" s="1114"/>
      <c r="M25" s="1114" t="e">
        <f ca="1">OFFSET('予選(A)'!$AA$3,予選一覧!P25,0)</f>
        <v>#N/A</v>
      </c>
      <c r="N25" s="1114"/>
      <c r="O25" s="1180" t="e">
        <f ca="1">K25-M25</f>
        <v>#N/A</v>
      </c>
      <c r="P25" s="1134" t="e">
        <f>MATCH(B25,'予選(A)'!$AD$4:$AD$13,0)</f>
        <v>#N/A</v>
      </c>
      <c r="R25" s="1114">
        <v>4</v>
      </c>
      <c r="S25" s="1174" t="e">
        <f ca="1">OFFSET('予選(B)'!$B$3,予選一覧!AF25,0)</f>
        <v>#N/A</v>
      </c>
      <c r="T25" s="1175"/>
      <c r="U25" s="1096" t="s">
        <v>284</v>
      </c>
      <c r="V25" s="1178"/>
      <c r="W25" s="1097"/>
      <c r="X25" s="1114" t="e">
        <f ca="1">OFFSET('予選(B)'!$V$3,予選一覧!AF25,0)</f>
        <v>#N/A</v>
      </c>
      <c r="Y25" s="1114"/>
      <c r="Z25" s="1114"/>
      <c r="AA25" s="1114" t="e">
        <f ca="1">OFFSET('予選(B)'!$Y$3,予選一覧!AF25,0)</f>
        <v>#N/A</v>
      </c>
      <c r="AB25" s="1114"/>
      <c r="AC25" s="1114" t="e">
        <f ca="1">OFFSET('予選(B)'!$AA$3,予選一覧!AF25,0)</f>
        <v>#N/A</v>
      </c>
      <c r="AD25" s="1114"/>
      <c r="AE25" s="1180" t="e">
        <f ca="1">AA25-AC25</f>
        <v>#N/A</v>
      </c>
      <c r="AF25" s="1134" t="e">
        <f>MATCH(R25,'予選(B)'!$AD$4:$AD$13,0)</f>
        <v>#N/A</v>
      </c>
      <c r="AH25" s="1114">
        <v>4</v>
      </c>
      <c r="AI25" s="1174" t="e">
        <f ca="1">OFFSET('予選(C)'!$B$3,予選一覧!AV25,0)</f>
        <v>#N/A</v>
      </c>
      <c r="AJ25" s="1175"/>
      <c r="AK25" s="1096" t="s">
        <v>284</v>
      </c>
      <c r="AL25" s="1178"/>
      <c r="AM25" s="1097"/>
      <c r="AN25" s="1114" t="e">
        <f ca="1">OFFSET('予選(C)'!$V$3,予選一覧!AV25,0)</f>
        <v>#N/A</v>
      </c>
      <c r="AO25" s="1114"/>
      <c r="AP25" s="1114"/>
      <c r="AQ25" s="1114" t="e">
        <f ca="1">OFFSET('予選(C)'!$Y$3,予選一覧!AV25,0)</f>
        <v>#N/A</v>
      </c>
      <c r="AR25" s="1114"/>
      <c r="AS25" s="1114" t="e">
        <f ca="1">OFFSET('予選(C)'!$AA$3,予選一覧!AV25,0)</f>
        <v>#N/A</v>
      </c>
      <c r="AT25" s="1114"/>
      <c r="AU25" s="1180" t="e">
        <f ca="1">AQ25-AS25</f>
        <v>#N/A</v>
      </c>
      <c r="AV25" s="1134" t="e">
        <f>MATCH(R25,'予選(C)'!$AD$4:$AD$13,0)</f>
        <v>#N/A</v>
      </c>
      <c r="AX25" s="1114">
        <v>4</v>
      </c>
      <c r="AY25" s="1174" t="e">
        <f ca="1">OFFSET('予選(D)'!$B$3,予選一覧!BL25,0)</f>
        <v>#N/A</v>
      </c>
      <c r="AZ25" s="1175"/>
      <c r="BA25" s="1096" t="s">
        <v>284</v>
      </c>
      <c r="BB25" s="1178"/>
      <c r="BC25" s="1097"/>
      <c r="BD25" s="1114" t="e">
        <f ca="1">OFFSET('予選(D)'!$V$3,予選一覧!BL25,0)</f>
        <v>#N/A</v>
      </c>
      <c r="BE25" s="1114"/>
      <c r="BF25" s="1114"/>
      <c r="BG25" s="1114" t="e">
        <f ca="1">OFFSET('予選(D)'!$Y$3,予選一覧!BL25,0)</f>
        <v>#N/A</v>
      </c>
      <c r="BH25" s="1114"/>
      <c r="BI25" s="1114" t="e">
        <f ca="1">OFFSET('予選(D)'!$AA$3,予選一覧!BL25,0)</f>
        <v>#N/A</v>
      </c>
      <c r="BJ25" s="1114"/>
      <c r="BK25" s="1180" t="e">
        <f ca="1">BG25-BI25</f>
        <v>#N/A</v>
      </c>
      <c r="BL25" s="1134" t="e">
        <f>MATCH(AX25,'予選(D)'!$AD$4:$AD$13,0)</f>
        <v>#N/A</v>
      </c>
      <c r="BM25" s="1185"/>
      <c r="BP25" s="355">
        <f t="shared" si="11"/>
        <v>1</v>
      </c>
      <c r="BQ25" s="355">
        <f t="shared" si="12"/>
        <v>4</v>
      </c>
      <c r="BR25" s="355">
        <f t="shared" si="6"/>
        <v>1</v>
      </c>
      <c r="BS25" s="355">
        <f t="shared" si="7"/>
        <v>0</v>
      </c>
      <c r="BT25" s="355" t="str">
        <f t="shared" ca="1" si="13"/>
        <v>B</v>
      </c>
      <c r="BU25" s="355" t="str">
        <f t="shared" ca="1" si="9"/>
        <v>B4</v>
      </c>
      <c r="BV25" s="355" t="e">
        <f t="shared" ca="1" si="14"/>
        <v>#N/A</v>
      </c>
    </row>
    <row r="26" spans="1:96" ht="13.5" customHeight="1" x14ac:dyDescent="0.25">
      <c r="A26" s="355">
        <v>9</v>
      </c>
      <c r="B26" s="1114"/>
      <c r="C26" s="1176"/>
      <c r="D26" s="1177"/>
      <c r="E26" s="1098"/>
      <c r="F26" s="1179"/>
      <c r="G26" s="1099"/>
      <c r="H26" s="1114"/>
      <c r="I26" s="1114"/>
      <c r="J26" s="1114"/>
      <c r="K26" s="1114"/>
      <c r="L26" s="1114"/>
      <c r="M26" s="1114"/>
      <c r="N26" s="1114"/>
      <c r="O26" s="1181"/>
      <c r="P26" s="1134"/>
      <c r="R26" s="1114"/>
      <c r="S26" s="1176"/>
      <c r="T26" s="1177"/>
      <c r="U26" s="1098"/>
      <c r="V26" s="1179"/>
      <c r="W26" s="1099"/>
      <c r="X26" s="1114"/>
      <c r="Y26" s="1114"/>
      <c r="Z26" s="1114"/>
      <c r="AA26" s="1114"/>
      <c r="AB26" s="1114"/>
      <c r="AC26" s="1114"/>
      <c r="AD26" s="1114"/>
      <c r="AE26" s="1181"/>
      <c r="AF26" s="1134"/>
      <c r="AH26" s="1114"/>
      <c r="AI26" s="1176"/>
      <c r="AJ26" s="1177"/>
      <c r="AK26" s="1098"/>
      <c r="AL26" s="1179"/>
      <c r="AM26" s="1099"/>
      <c r="AN26" s="1114"/>
      <c r="AO26" s="1114"/>
      <c r="AP26" s="1114"/>
      <c r="AQ26" s="1114"/>
      <c r="AR26" s="1114"/>
      <c r="AS26" s="1114"/>
      <c r="AT26" s="1114"/>
      <c r="AU26" s="1181"/>
      <c r="AV26" s="1134"/>
      <c r="AX26" s="1114"/>
      <c r="AY26" s="1176"/>
      <c r="AZ26" s="1177"/>
      <c r="BA26" s="1098"/>
      <c r="BB26" s="1179"/>
      <c r="BC26" s="1099"/>
      <c r="BD26" s="1114"/>
      <c r="BE26" s="1114"/>
      <c r="BF26" s="1114"/>
      <c r="BG26" s="1114"/>
      <c r="BH26" s="1114"/>
      <c r="BI26" s="1114"/>
      <c r="BJ26" s="1114"/>
      <c r="BK26" s="1181"/>
      <c r="BL26" s="1134"/>
      <c r="BM26" s="1185"/>
      <c r="BP26" s="355">
        <f t="shared" si="11"/>
        <v>1</v>
      </c>
      <c r="BQ26" s="355">
        <f t="shared" si="12"/>
        <v>5</v>
      </c>
      <c r="BR26" s="355">
        <f t="shared" si="6"/>
        <v>1</v>
      </c>
      <c r="BS26" s="355">
        <f t="shared" si="7"/>
        <v>0</v>
      </c>
      <c r="BT26" s="355" t="str">
        <f t="shared" ca="1" si="13"/>
        <v>B</v>
      </c>
      <c r="BU26" s="355" t="str">
        <f t="shared" ca="1" si="9"/>
        <v>B5</v>
      </c>
      <c r="BV26" s="355" t="e">
        <f t="shared" ca="1" si="14"/>
        <v>#N/A</v>
      </c>
    </row>
    <row r="27" spans="1:96" ht="13.5" customHeight="1" x14ac:dyDescent="0.25">
      <c r="A27" s="355">
        <v>10</v>
      </c>
      <c r="B27" s="1172">
        <v>5</v>
      </c>
      <c r="C27" s="1174"/>
      <c r="D27" s="1175"/>
      <c r="E27" s="1096"/>
      <c r="F27" s="1178"/>
      <c r="G27" s="1097"/>
      <c r="H27" s="1114"/>
      <c r="I27" s="1114"/>
      <c r="J27" s="1114"/>
      <c r="K27" s="1114"/>
      <c r="L27" s="1114"/>
      <c r="M27" s="1114"/>
      <c r="N27" s="1114"/>
      <c r="O27" s="1180"/>
      <c r="P27" s="1134" t="e">
        <f>MATCH(B27,'予選(A)'!$AD$4:$AD$13,0)</f>
        <v>#N/A</v>
      </c>
      <c r="R27" s="1172">
        <v>5</v>
      </c>
      <c r="S27" s="1174" t="e">
        <f ca="1">OFFSET('予選(B)'!$B$3,予選一覧!AF27,0)</f>
        <v>#N/A</v>
      </c>
      <c r="T27" s="1175"/>
      <c r="U27" s="1096" t="s">
        <v>284</v>
      </c>
      <c r="V27" s="1178"/>
      <c r="W27" s="1097"/>
      <c r="X27" s="1114" t="e">
        <f ca="1">OFFSET('予選(B)'!$V$3,予選一覧!AF27,0)</f>
        <v>#N/A</v>
      </c>
      <c r="Y27" s="1114"/>
      <c r="Z27" s="1114"/>
      <c r="AA27" s="1114" t="e">
        <f ca="1">OFFSET('予選(B)'!$Y$3,予選一覧!AF27,0)</f>
        <v>#N/A</v>
      </c>
      <c r="AB27" s="1114"/>
      <c r="AC27" s="1114" t="e">
        <f ca="1">OFFSET('予選(B)'!$AA$3,予選一覧!AF27,0)</f>
        <v>#N/A</v>
      </c>
      <c r="AD27" s="1114"/>
      <c r="AE27" s="1180" t="e">
        <f ca="1">AA27-AC27</f>
        <v>#N/A</v>
      </c>
      <c r="AF27" s="1134" t="e">
        <f>MATCH(R27,'予選(B)'!$AD$4:$AD$13,0)</f>
        <v>#N/A</v>
      </c>
      <c r="AH27" s="1172">
        <v>5</v>
      </c>
      <c r="AI27" s="1174" t="e">
        <f ca="1">OFFSET('予選(C)'!$B$3,予選一覧!AV27,0)</f>
        <v>#N/A</v>
      </c>
      <c r="AJ27" s="1175"/>
      <c r="AK27" s="1096" t="s">
        <v>284</v>
      </c>
      <c r="AL27" s="1178"/>
      <c r="AM27" s="1097"/>
      <c r="AN27" s="1114" t="e">
        <f ca="1">OFFSET('予選(C)'!$V$3,予選一覧!AV27,0)</f>
        <v>#N/A</v>
      </c>
      <c r="AO27" s="1114"/>
      <c r="AP27" s="1114"/>
      <c r="AQ27" s="1114" t="e">
        <f ca="1">OFFSET('予選(C)'!$Y$3,予選一覧!AV27,0)</f>
        <v>#N/A</v>
      </c>
      <c r="AR27" s="1114"/>
      <c r="AS27" s="1114" t="e">
        <f ca="1">OFFSET('予選(C)'!$AA$3,予選一覧!AV27,0)</f>
        <v>#N/A</v>
      </c>
      <c r="AT27" s="1114"/>
      <c r="AU27" s="1180" t="e">
        <f ca="1">AQ27-AS27</f>
        <v>#N/A</v>
      </c>
      <c r="AV27" s="1134" t="e">
        <f>MATCH(R27,'予選(C)'!$AD$4:$AD$13,0)</f>
        <v>#N/A</v>
      </c>
      <c r="AX27" s="1172">
        <v>5</v>
      </c>
      <c r="AY27" s="1174" t="e">
        <f ca="1">OFFSET('予選(D)'!$B$3,予選一覧!BL27,0)</f>
        <v>#N/A</v>
      </c>
      <c r="AZ27" s="1175"/>
      <c r="BA27" s="1096" t="s">
        <v>284</v>
      </c>
      <c r="BB27" s="1178"/>
      <c r="BC27" s="1097"/>
      <c r="BD27" s="1114" t="e">
        <f ca="1">OFFSET('予選(D)'!$V$3,予選一覧!BL27,0)</f>
        <v>#N/A</v>
      </c>
      <c r="BE27" s="1114"/>
      <c r="BF27" s="1114"/>
      <c r="BG27" s="1114" t="e">
        <f ca="1">OFFSET('予選(D)'!$Y$3,予選一覧!BL27,0)</f>
        <v>#N/A</v>
      </c>
      <c r="BH27" s="1114"/>
      <c r="BI27" s="1114" t="e">
        <f ca="1">OFFSET('予選(D)'!$AA$3,予選一覧!BL27,0)</f>
        <v>#N/A</v>
      </c>
      <c r="BJ27" s="1114"/>
      <c r="BK27" s="1180" t="e">
        <f ca="1">BG27-BI27</f>
        <v>#N/A</v>
      </c>
      <c r="BL27" s="1134" t="e">
        <f>MATCH(AX27,'予選(D)'!$AD$4:$AD$13,0)</f>
        <v>#N/A</v>
      </c>
      <c r="BM27" s="1185"/>
      <c r="BP27" s="355">
        <f t="shared" si="11"/>
        <v>2</v>
      </c>
      <c r="BQ27" s="355">
        <f t="shared" si="12"/>
        <v>1</v>
      </c>
      <c r="BR27" s="355">
        <f t="shared" si="6"/>
        <v>2</v>
      </c>
      <c r="BS27" s="355">
        <f t="shared" si="7"/>
        <v>0</v>
      </c>
      <c r="BT27" s="355" t="str">
        <f t="shared" ca="1" si="13"/>
        <v>C</v>
      </c>
      <c r="BU27" s="355" t="str">
        <f t="shared" ca="1" si="9"/>
        <v>C1</v>
      </c>
      <c r="BV27" s="355" t="e">
        <f t="shared" ca="1" si="14"/>
        <v>#N/A</v>
      </c>
    </row>
    <row r="28" spans="1:96" ht="13.5" customHeight="1" x14ac:dyDescent="0.25">
      <c r="A28" s="355">
        <v>11</v>
      </c>
      <c r="B28" s="1173"/>
      <c r="C28" s="1176"/>
      <c r="D28" s="1177"/>
      <c r="E28" s="1098"/>
      <c r="F28" s="1179"/>
      <c r="G28" s="1099"/>
      <c r="H28" s="1114"/>
      <c r="I28" s="1114"/>
      <c r="J28" s="1114"/>
      <c r="K28" s="1114"/>
      <c r="L28" s="1114"/>
      <c r="M28" s="1114"/>
      <c r="N28" s="1114"/>
      <c r="O28" s="1181"/>
      <c r="P28" s="1134"/>
      <c r="R28" s="1173"/>
      <c r="S28" s="1176"/>
      <c r="T28" s="1177"/>
      <c r="U28" s="1098"/>
      <c r="V28" s="1179"/>
      <c r="W28" s="1099"/>
      <c r="X28" s="1114"/>
      <c r="Y28" s="1114"/>
      <c r="Z28" s="1114"/>
      <c r="AA28" s="1114"/>
      <c r="AB28" s="1114"/>
      <c r="AC28" s="1114"/>
      <c r="AD28" s="1114"/>
      <c r="AE28" s="1181"/>
      <c r="AF28" s="1134"/>
      <c r="AH28" s="1173"/>
      <c r="AI28" s="1176"/>
      <c r="AJ28" s="1177"/>
      <c r="AK28" s="1098"/>
      <c r="AL28" s="1179"/>
      <c r="AM28" s="1099"/>
      <c r="AN28" s="1114"/>
      <c r="AO28" s="1114"/>
      <c r="AP28" s="1114"/>
      <c r="AQ28" s="1114"/>
      <c r="AR28" s="1114"/>
      <c r="AS28" s="1114"/>
      <c r="AT28" s="1114"/>
      <c r="AU28" s="1181"/>
      <c r="AV28" s="1134"/>
      <c r="AX28" s="1173"/>
      <c r="AY28" s="1176"/>
      <c r="AZ28" s="1177"/>
      <c r="BA28" s="1098"/>
      <c r="BB28" s="1179"/>
      <c r="BC28" s="1099"/>
      <c r="BD28" s="1114"/>
      <c r="BE28" s="1114"/>
      <c r="BF28" s="1114"/>
      <c r="BG28" s="1114"/>
      <c r="BH28" s="1114"/>
      <c r="BI28" s="1114"/>
      <c r="BJ28" s="1114"/>
      <c r="BK28" s="1181"/>
      <c r="BL28" s="1134"/>
      <c r="BM28" s="1185"/>
      <c r="BP28" s="355">
        <f t="shared" si="11"/>
        <v>2</v>
      </c>
      <c r="BQ28" s="355">
        <f t="shared" si="12"/>
        <v>2</v>
      </c>
      <c r="BR28" s="355">
        <f t="shared" si="6"/>
        <v>2</v>
      </c>
      <c r="BS28" s="355">
        <f t="shared" si="7"/>
        <v>0</v>
      </c>
      <c r="BT28" s="355" t="str">
        <f t="shared" ca="1" si="13"/>
        <v>C</v>
      </c>
      <c r="BU28" s="355" t="str">
        <f t="shared" ca="1" si="9"/>
        <v>C2</v>
      </c>
      <c r="BV28" s="355" t="e">
        <f t="shared" ca="1" si="14"/>
        <v>#N/A</v>
      </c>
    </row>
    <row r="29" spans="1:96" ht="13.5" customHeight="1" x14ac:dyDescent="0.25">
      <c r="A29" s="355">
        <v>12</v>
      </c>
      <c r="B29" s="484"/>
      <c r="C29" s="485"/>
      <c r="D29" s="485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6"/>
      <c r="P29" s="487"/>
      <c r="R29" s="484"/>
      <c r="S29" s="485"/>
      <c r="T29" s="485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6"/>
      <c r="AF29" s="487"/>
      <c r="AH29" s="484"/>
      <c r="AI29" s="485"/>
      <c r="AJ29" s="485"/>
      <c r="AK29" s="484"/>
      <c r="AL29" s="484"/>
      <c r="AM29" s="484"/>
      <c r="AN29" s="484"/>
      <c r="AO29" s="484"/>
      <c r="AP29" s="484"/>
      <c r="AQ29" s="484"/>
      <c r="AR29" s="484"/>
      <c r="AS29" s="484"/>
      <c r="AT29" s="484"/>
      <c r="AU29" s="486"/>
      <c r="AV29" s="487"/>
      <c r="AX29" s="484"/>
      <c r="AY29" s="485"/>
      <c r="AZ29" s="485"/>
      <c r="BA29" s="484"/>
      <c r="BB29" s="484"/>
      <c r="BC29" s="484"/>
      <c r="BD29" s="484"/>
      <c r="BE29" s="484"/>
      <c r="BF29" s="484"/>
      <c r="BG29" s="484"/>
      <c r="BH29" s="484"/>
      <c r="BI29" s="484"/>
      <c r="BJ29" s="484"/>
      <c r="BK29" s="486"/>
      <c r="BL29" s="487"/>
      <c r="BP29" s="355">
        <f t="shared" si="11"/>
        <v>2</v>
      </c>
      <c r="BQ29" s="355">
        <f t="shared" si="12"/>
        <v>3</v>
      </c>
      <c r="BR29" s="355">
        <f t="shared" si="6"/>
        <v>2</v>
      </c>
      <c r="BS29" s="355">
        <f t="shared" si="7"/>
        <v>0</v>
      </c>
      <c r="BT29" s="355" t="str">
        <f t="shared" ca="1" si="13"/>
        <v>C</v>
      </c>
      <c r="BU29" s="355" t="str">
        <f t="shared" ca="1" si="9"/>
        <v>C3</v>
      </c>
      <c r="BV29" s="355" t="e">
        <f t="shared" ca="1" si="14"/>
        <v>#N/A</v>
      </c>
      <c r="CH29" s="484"/>
      <c r="CI29" s="484"/>
      <c r="CJ29" s="484"/>
      <c r="CK29" s="484"/>
      <c r="CL29" s="484"/>
      <c r="CM29" s="484"/>
      <c r="CN29" s="484"/>
      <c r="CO29" s="484"/>
      <c r="CP29" s="484"/>
      <c r="CQ29" s="486"/>
      <c r="CR29" s="487"/>
    </row>
    <row r="30" spans="1:96" ht="13.5" customHeight="1" x14ac:dyDescent="0.25">
      <c r="A30" s="355">
        <v>13</v>
      </c>
      <c r="B30" s="509"/>
      <c r="C30" s="1115" t="str">
        <f>'予選(E)'!$B$2</f>
        <v>E</v>
      </c>
      <c r="D30" s="1116"/>
      <c r="E30" s="1135" t="s">
        <v>250</v>
      </c>
      <c r="F30" s="1136"/>
      <c r="G30" s="1137"/>
      <c r="H30" s="1114" t="s">
        <v>45</v>
      </c>
      <c r="I30" s="1114"/>
      <c r="J30" s="1114"/>
      <c r="K30" s="1114" t="s">
        <v>46</v>
      </c>
      <c r="L30" s="1114"/>
      <c r="M30" s="1114" t="s">
        <v>63</v>
      </c>
      <c r="N30" s="1114"/>
      <c r="O30" s="472" t="s">
        <v>64</v>
      </c>
      <c r="R30" s="509"/>
      <c r="S30" s="1115" t="str">
        <f>'予選(F)'!$B$2</f>
        <v>F</v>
      </c>
      <c r="T30" s="1116"/>
      <c r="U30" s="1135" t="s">
        <v>250</v>
      </c>
      <c r="V30" s="1136"/>
      <c r="W30" s="1137"/>
      <c r="X30" s="1114" t="s">
        <v>45</v>
      </c>
      <c r="Y30" s="1114"/>
      <c r="Z30" s="1114"/>
      <c r="AA30" s="1114" t="s">
        <v>46</v>
      </c>
      <c r="AB30" s="1114"/>
      <c r="AC30" s="1114" t="s">
        <v>63</v>
      </c>
      <c r="AD30" s="1114"/>
      <c r="AE30" s="472" t="s">
        <v>64</v>
      </c>
      <c r="AH30" s="509"/>
      <c r="AI30" s="1115" t="str">
        <f>'予選(G)'!$B$2</f>
        <v>G</v>
      </c>
      <c r="AJ30" s="1116"/>
      <c r="AK30" s="1135" t="s">
        <v>250</v>
      </c>
      <c r="AL30" s="1136"/>
      <c r="AM30" s="1137"/>
      <c r="AN30" s="1114" t="s">
        <v>45</v>
      </c>
      <c r="AO30" s="1114"/>
      <c r="AP30" s="1114"/>
      <c r="AQ30" s="1114" t="s">
        <v>46</v>
      </c>
      <c r="AR30" s="1114"/>
      <c r="AS30" s="1114" t="s">
        <v>63</v>
      </c>
      <c r="AT30" s="1114"/>
      <c r="AU30" s="472" t="s">
        <v>64</v>
      </c>
      <c r="AX30" s="509"/>
      <c r="AY30" s="1115" t="str">
        <f>'予選(H)'!$B$2</f>
        <v>H</v>
      </c>
      <c r="AZ30" s="1116"/>
      <c r="BA30" s="1135" t="s">
        <v>250</v>
      </c>
      <c r="BB30" s="1136"/>
      <c r="BC30" s="1137"/>
      <c r="BD30" s="1114" t="s">
        <v>45</v>
      </c>
      <c r="BE30" s="1114"/>
      <c r="BF30" s="1114"/>
      <c r="BG30" s="1114" t="s">
        <v>46</v>
      </c>
      <c r="BH30" s="1114"/>
      <c r="BI30" s="1114" t="s">
        <v>63</v>
      </c>
      <c r="BJ30" s="1114"/>
      <c r="BK30" s="472" t="s">
        <v>64</v>
      </c>
      <c r="BP30" s="355">
        <f t="shared" si="11"/>
        <v>2</v>
      </c>
      <c r="BQ30" s="355">
        <f t="shared" si="12"/>
        <v>4</v>
      </c>
      <c r="BR30" s="355">
        <f t="shared" si="6"/>
        <v>2</v>
      </c>
      <c r="BS30" s="355">
        <f t="shared" si="7"/>
        <v>0</v>
      </c>
      <c r="BT30" s="355" t="str">
        <f t="shared" ca="1" si="13"/>
        <v>C</v>
      </c>
      <c r="BU30" s="355" t="str">
        <f t="shared" ca="1" si="9"/>
        <v>C4</v>
      </c>
      <c r="BV30" s="355" t="e">
        <f t="shared" ca="1" si="14"/>
        <v>#N/A</v>
      </c>
      <c r="CH30" s="484"/>
      <c r="CI30" s="484"/>
      <c r="CJ30" s="484"/>
      <c r="CK30" s="484"/>
      <c r="CL30" s="484"/>
      <c r="CM30" s="484"/>
      <c r="CN30" s="484"/>
      <c r="CO30" s="484"/>
      <c r="CP30" s="484"/>
      <c r="CQ30" s="486"/>
      <c r="CR30" s="487"/>
    </row>
    <row r="31" spans="1:96" ht="13.5" customHeight="1" x14ac:dyDescent="0.25">
      <c r="B31" s="510"/>
      <c r="C31" s="1117"/>
      <c r="D31" s="1118"/>
      <c r="E31" s="1138"/>
      <c r="F31" s="1139"/>
      <c r="G31" s="1140"/>
      <c r="H31" s="1114"/>
      <c r="I31" s="1114"/>
      <c r="J31" s="1114"/>
      <c r="K31" s="1114"/>
      <c r="L31" s="1114"/>
      <c r="M31" s="1114"/>
      <c r="N31" s="1114"/>
      <c r="O31" s="473" t="s">
        <v>65</v>
      </c>
      <c r="R31" s="510"/>
      <c r="S31" s="1117"/>
      <c r="T31" s="1118"/>
      <c r="U31" s="1138"/>
      <c r="V31" s="1139"/>
      <c r="W31" s="1140"/>
      <c r="X31" s="1114"/>
      <c r="Y31" s="1114"/>
      <c r="Z31" s="1114"/>
      <c r="AA31" s="1114"/>
      <c r="AB31" s="1114"/>
      <c r="AC31" s="1114"/>
      <c r="AD31" s="1114"/>
      <c r="AE31" s="473" t="s">
        <v>65</v>
      </c>
      <c r="AH31" s="510"/>
      <c r="AI31" s="1117"/>
      <c r="AJ31" s="1118"/>
      <c r="AK31" s="1138"/>
      <c r="AL31" s="1139"/>
      <c r="AM31" s="1140"/>
      <c r="AN31" s="1114"/>
      <c r="AO31" s="1114"/>
      <c r="AP31" s="1114"/>
      <c r="AQ31" s="1114"/>
      <c r="AR31" s="1114"/>
      <c r="AS31" s="1114"/>
      <c r="AT31" s="1114"/>
      <c r="AU31" s="473" t="s">
        <v>65</v>
      </c>
      <c r="AX31" s="510"/>
      <c r="AY31" s="1117"/>
      <c r="AZ31" s="1118"/>
      <c r="BA31" s="1138"/>
      <c r="BB31" s="1139"/>
      <c r="BC31" s="1140"/>
      <c r="BD31" s="1114"/>
      <c r="BE31" s="1114"/>
      <c r="BF31" s="1114"/>
      <c r="BG31" s="1114"/>
      <c r="BH31" s="1114"/>
      <c r="BI31" s="1114"/>
      <c r="BJ31" s="1114"/>
      <c r="BK31" s="473" t="s">
        <v>65</v>
      </c>
      <c r="BP31" s="355">
        <f t="shared" si="11"/>
        <v>2</v>
      </c>
      <c r="BQ31" s="355">
        <f t="shared" si="12"/>
        <v>5</v>
      </c>
      <c r="BR31" s="355">
        <f t="shared" si="6"/>
        <v>2</v>
      </c>
      <c r="BS31" s="355">
        <f t="shared" si="7"/>
        <v>0</v>
      </c>
      <c r="BT31" s="355" t="str">
        <f t="shared" ca="1" si="13"/>
        <v>C</v>
      </c>
      <c r="BU31" s="355" t="str">
        <f t="shared" ca="1" si="9"/>
        <v>C5</v>
      </c>
      <c r="BV31" s="355" t="e">
        <f t="shared" ca="1" si="14"/>
        <v>#N/A</v>
      </c>
      <c r="CH31" s="484"/>
      <c r="CI31" s="484"/>
      <c r="CJ31" s="484"/>
      <c r="CK31" s="484"/>
      <c r="CL31" s="484"/>
      <c r="CM31" s="484"/>
      <c r="CN31" s="484"/>
      <c r="CO31" s="484"/>
      <c r="CP31" s="484"/>
      <c r="CQ31" s="486"/>
      <c r="CR31" s="487"/>
    </row>
    <row r="32" spans="1:96" ht="13.5" customHeight="1" x14ac:dyDescent="0.25">
      <c r="B32" s="1119">
        <v>1</v>
      </c>
      <c r="C32" s="1121" t="e">
        <f ca="1">OFFSET('予選(E)'!$B$3,予選一覧!P32,0)</f>
        <v>#N/A</v>
      </c>
      <c r="D32" s="1122"/>
      <c r="E32" s="1125"/>
      <c r="F32" s="1126"/>
      <c r="G32" s="1127"/>
      <c r="H32" s="1131" t="e">
        <f ca="1">OFFSET('予選(E)'!$V$3,予選一覧!P32,0)</f>
        <v>#N/A</v>
      </c>
      <c r="I32" s="1131"/>
      <c r="J32" s="1131"/>
      <c r="K32" s="1131" t="e">
        <f ca="1">OFFSET('予選(E)'!$Y$3,予選一覧!P32,0)</f>
        <v>#N/A</v>
      </c>
      <c r="L32" s="1131"/>
      <c r="M32" s="1131" t="e">
        <f ca="1">OFFSET('予選(E)'!$AA$3,予選一覧!P32,0)</f>
        <v>#N/A</v>
      </c>
      <c r="N32" s="1131"/>
      <c r="O32" s="1132" t="e">
        <f ca="1">K32-M32</f>
        <v>#N/A</v>
      </c>
      <c r="P32" s="1134" t="e">
        <f>MATCH(B32,'予選(E)'!$AD$4:$AD$13,0)</f>
        <v>#N/A</v>
      </c>
      <c r="Q32" s="1185"/>
      <c r="R32" s="1119">
        <v>1</v>
      </c>
      <c r="S32" s="1121" t="e">
        <f ca="1">OFFSET('予選(F)'!$B$3,予選一覧!AF32,0)</f>
        <v>#N/A</v>
      </c>
      <c r="T32" s="1122"/>
      <c r="U32" s="1125"/>
      <c r="V32" s="1126"/>
      <c r="W32" s="1127"/>
      <c r="X32" s="1131" t="e">
        <f ca="1">OFFSET('予選(F)'!$V$3,予選一覧!AF32,0)</f>
        <v>#N/A</v>
      </c>
      <c r="Y32" s="1131"/>
      <c r="Z32" s="1131"/>
      <c r="AA32" s="1131" t="e">
        <f ca="1">OFFSET('予選(F)'!$Y$3,予選一覧!AF32,0)</f>
        <v>#N/A</v>
      </c>
      <c r="AB32" s="1131"/>
      <c r="AC32" s="1131" t="e">
        <f ca="1">OFFSET('予選(F)'!$AA$3,予選一覧!AF32,0)</f>
        <v>#N/A</v>
      </c>
      <c r="AD32" s="1131"/>
      <c r="AE32" s="1132" t="e">
        <f ca="1">AA32-AC32</f>
        <v>#N/A</v>
      </c>
      <c r="AF32" s="1182" t="e">
        <f>MATCH(R32,'予選(F)'!$AD$4:$AD$11,0)</f>
        <v>#N/A</v>
      </c>
      <c r="AG32" s="1184"/>
      <c r="AH32" s="1119">
        <v>1</v>
      </c>
      <c r="AI32" s="1121" t="e">
        <f ca="1">OFFSET('予選(G)'!$B$3,予選一覧!AV32,0)</f>
        <v>#N/A</v>
      </c>
      <c r="AJ32" s="1122"/>
      <c r="AK32" s="1125"/>
      <c r="AL32" s="1126"/>
      <c r="AM32" s="1127"/>
      <c r="AN32" s="1131" t="e">
        <f ca="1">OFFSET('予選(G)'!$V$3,予選一覧!AV32,0)</f>
        <v>#N/A</v>
      </c>
      <c r="AO32" s="1131"/>
      <c r="AP32" s="1131"/>
      <c r="AQ32" s="1131" t="e">
        <f ca="1">OFFSET('予選(G)'!$Y$3,予選一覧!AV32,0)</f>
        <v>#N/A</v>
      </c>
      <c r="AR32" s="1131"/>
      <c r="AS32" s="1131" t="e">
        <f ca="1">OFFSET('予選(G)'!$AA$3,予選一覧!AV32,0)</f>
        <v>#N/A</v>
      </c>
      <c r="AT32" s="1131"/>
      <c r="AU32" s="1132" t="e">
        <f ca="1">AQ32-AS32</f>
        <v>#N/A</v>
      </c>
      <c r="AV32" s="1134" t="e">
        <f>MATCH(R19,'予選(G)'!$AD$4:$AD$13,0)</f>
        <v>#N/A</v>
      </c>
      <c r="AX32" s="1119">
        <v>1</v>
      </c>
      <c r="AY32" s="1121" t="e">
        <f ca="1">OFFSET('予選(H)'!$B$3,予選一覧!BL32,0)</f>
        <v>#N/A</v>
      </c>
      <c r="AZ32" s="1122"/>
      <c r="BA32" s="1125"/>
      <c r="BB32" s="1126"/>
      <c r="BC32" s="1127"/>
      <c r="BD32" s="1131" t="e">
        <f ca="1">OFFSET('予選(H)'!$V$3,予選一覧!BL32,0)</f>
        <v>#N/A</v>
      </c>
      <c r="BE32" s="1131"/>
      <c r="BF32" s="1131"/>
      <c r="BG32" s="1131" t="e">
        <f ca="1">OFFSET('予選(H)'!$Y$3,予選一覧!BL32,0)</f>
        <v>#N/A</v>
      </c>
      <c r="BH32" s="1131"/>
      <c r="BI32" s="1131" t="e">
        <f ca="1">OFFSET('予選(H)'!$AA$3,予選一覧!BL32,0)</f>
        <v>#N/A</v>
      </c>
      <c r="BJ32" s="1131"/>
      <c r="BK32" s="1132" t="e">
        <f ca="1">BG32-BI32</f>
        <v>#N/A</v>
      </c>
      <c r="BL32" s="1134" t="e">
        <f>MATCH(AH32,'予選(C)'!$AD$4:$AD$13,0)</f>
        <v>#N/A</v>
      </c>
      <c r="BP32" s="355">
        <f t="shared" si="11"/>
        <v>3</v>
      </c>
      <c r="BQ32" s="355">
        <f t="shared" si="12"/>
        <v>1</v>
      </c>
      <c r="BR32" s="355">
        <f t="shared" si="6"/>
        <v>3</v>
      </c>
      <c r="BS32" s="355">
        <f t="shared" si="7"/>
        <v>0</v>
      </c>
      <c r="BT32" s="355" t="str">
        <f t="shared" ca="1" si="13"/>
        <v>D</v>
      </c>
      <c r="BU32" s="355" t="str">
        <f t="shared" ca="1" si="9"/>
        <v>D1</v>
      </c>
      <c r="BV32" s="355" t="e">
        <f t="shared" ca="1" si="14"/>
        <v>#N/A</v>
      </c>
      <c r="CH32" s="484"/>
      <c r="CI32" s="484"/>
      <c r="CJ32" s="484"/>
      <c r="CK32" s="484"/>
      <c r="CL32" s="484"/>
      <c r="CM32" s="484"/>
      <c r="CN32" s="484"/>
      <c r="CO32" s="484"/>
      <c r="CP32" s="484"/>
      <c r="CQ32" s="486"/>
      <c r="CR32" s="487"/>
    </row>
    <row r="33" spans="2:96" ht="13.5" customHeight="1" x14ac:dyDescent="0.25">
      <c r="B33" s="1120"/>
      <c r="C33" s="1123"/>
      <c r="D33" s="1124"/>
      <c r="E33" s="1128"/>
      <c r="F33" s="1129"/>
      <c r="G33" s="1130"/>
      <c r="H33" s="1131"/>
      <c r="I33" s="1131"/>
      <c r="J33" s="1131"/>
      <c r="K33" s="1131"/>
      <c r="L33" s="1131"/>
      <c r="M33" s="1131"/>
      <c r="N33" s="1131"/>
      <c r="O33" s="1133"/>
      <c r="P33" s="1134"/>
      <c r="Q33" s="1185"/>
      <c r="R33" s="1120"/>
      <c r="S33" s="1123"/>
      <c r="T33" s="1124"/>
      <c r="U33" s="1128"/>
      <c r="V33" s="1129"/>
      <c r="W33" s="1130"/>
      <c r="X33" s="1131"/>
      <c r="Y33" s="1131"/>
      <c r="Z33" s="1131"/>
      <c r="AA33" s="1131"/>
      <c r="AB33" s="1131"/>
      <c r="AC33" s="1131"/>
      <c r="AD33" s="1131"/>
      <c r="AE33" s="1133"/>
      <c r="AF33" s="1183"/>
      <c r="AG33" s="1184"/>
      <c r="AH33" s="1120"/>
      <c r="AI33" s="1123"/>
      <c r="AJ33" s="1124"/>
      <c r="AK33" s="1128"/>
      <c r="AL33" s="1129"/>
      <c r="AM33" s="1130"/>
      <c r="AN33" s="1131"/>
      <c r="AO33" s="1131"/>
      <c r="AP33" s="1131"/>
      <c r="AQ33" s="1131"/>
      <c r="AR33" s="1131"/>
      <c r="AS33" s="1131"/>
      <c r="AT33" s="1131"/>
      <c r="AU33" s="1133"/>
      <c r="AV33" s="1134"/>
      <c r="AX33" s="1120"/>
      <c r="AY33" s="1123"/>
      <c r="AZ33" s="1124"/>
      <c r="BA33" s="1128"/>
      <c r="BB33" s="1129"/>
      <c r="BC33" s="1130"/>
      <c r="BD33" s="1131"/>
      <c r="BE33" s="1131"/>
      <c r="BF33" s="1131"/>
      <c r="BG33" s="1131"/>
      <c r="BH33" s="1131"/>
      <c r="BI33" s="1131"/>
      <c r="BJ33" s="1131"/>
      <c r="BK33" s="1133"/>
      <c r="BL33" s="1134"/>
      <c r="BP33" s="355">
        <f t="shared" si="11"/>
        <v>3</v>
      </c>
      <c r="BQ33" s="355">
        <f t="shared" si="12"/>
        <v>2</v>
      </c>
      <c r="BR33" s="355">
        <f t="shared" si="6"/>
        <v>3</v>
      </c>
      <c r="BS33" s="355">
        <f t="shared" si="7"/>
        <v>0</v>
      </c>
      <c r="BT33" s="355" t="str">
        <f t="shared" ca="1" si="13"/>
        <v>D</v>
      </c>
      <c r="BU33" s="355" t="str">
        <f t="shared" ca="1" si="9"/>
        <v>D2</v>
      </c>
      <c r="BV33" s="355" t="e">
        <f t="shared" ca="1" si="14"/>
        <v>#N/A</v>
      </c>
      <c r="CH33" s="484"/>
      <c r="CI33" s="484"/>
      <c r="CJ33" s="484"/>
      <c r="CK33" s="484"/>
      <c r="CL33" s="484"/>
      <c r="CM33" s="484"/>
      <c r="CN33" s="484"/>
      <c r="CO33" s="484"/>
      <c r="CP33" s="484"/>
      <c r="CQ33" s="486"/>
      <c r="CR33" s="487"/>
    </row>
    <row r="34" spans="2:96" ht="13.5" customHeight="1" x14ac:dyDescent="0.25">
      <c r="B34" s="1143">
        <v>2</v>
      </c>
      <c r="C34" s="1147" t="e">
        <f ca="1">OFFSET('予選(E)'!$B$3,予選一覧!P34,0)</f>
        <v>#N/A</v>
      </c>
      <c r="D34" s="1148"/>
      <c r="E34" s="1151"/>
      <c r="F34" s="1152"/>
      <c r="G34" s="1153"/>
      <c r="H34" s="1143" t="e">
        <f ca="1">OFFSET('予選(E)'!$V$3,予選一覧!P34,0)</f>
        <v>#N/A</v>
      </c>
      <c r="I34" s="1143"/>
      <c r="J34" s="1143"/>
      <c r="K34" s="1143" t="e">
        <f ca="1">OFFSET('予選(E)'!$Y$3,予選一覧!P34,0)</f>
        <v>#N/A</v>
      </c>
      <c r="L34" s="1143"/>
      <c r="M34" s="1143" t="e">
        <f ca="1">OFFSET('予選(E)'!$AA$3,予選一覧!P34,0)</f>
        <v>#N/A</v>
      </c>
      <c r="N34" s="1143"/>
      <c r="O34" s="1141" t="e">
        <f ca="1">K34-M34</f>
        <v>#N/A</v>
      </c>
      <c r="P34" s="1134" t="e">
        <f>MATCH(B34,'予選(E)'!$AD$4:$AD$13,0)</f>
        <v>#N/A</v>
      </c>
      <c r="Q34" s="1185"/>
      <c r="R34" s="1143">
        <v>2</v>
      </c>
      <c r="S34" s="1147" t="e">
        <f ca="1">OFFSET('予選(F)'!$B$3,予選一覧!AF34,0)</f>
        <v>#N/A</v>
      </c>
      <c r="T34" s="1148"/>
      <c r="U34" s="1151"/>
      <c r="V34" s="1152"/>
      <c r="W34" s="1153"/>
      <c r="X34" s="1143" t="e">
        <f ca="1">OFFSET('予選(F)'!$V$3,予選一覧!AF34,0)</f>
        <v>#N/A</v>
      </c>
      <c r="Y34" s="1143"/>
      <c r="Z34" s="1143"/>
      <c r="AA34" s="1143" t="e">
        <f ca="1">OFFSET('予選(F)'!$Y$3,予選一覧!AF34,0)</f>
        <v>#N/A</v>
      </c>
      <c r="AB34" s="1143"/>
      <c r="AC34" s="1143" t="e">
        <f ca="1">OFFSET('予選(F)'!$AA$3,予選一覧!AF34,0)</f>
        <v>#N/A</v>
      </c>
      <c r="AD34" s="1143"/>
      <c r="AE34" s="1141" t="e">
        <f ca="1">AA34-AC34</f>
        <v>#N/A</v>
      </c>
      <c r="AF34" s="1182" t="e">
        <f>MATCH(R34,'予選(F)'!$AD$4:$AD$11,0)</f>
        <v>#N/A</v>
      </c>
      <c r="AG34" s="1184"/>
      <c r="AH34" s="1143">
        <v>2</v>
      </c>
      <c r="AI34" s="1147" t="e">
        <f ca="1">OFFSET('予選(G)'!$B$3,予選一覧!AV34,0)</f>
        <v>#N/A</v>
      </c>
      <c r="AJ34" s="1148"/>
      <c r="AK34" s="1151"/>
      <c r="AL34" s="1152"/>
      <c r="AM34" s="1153"/>
      <c r="AN34" s="1143" t="e">
        <f ca="1">OFFSET('予選(G)'!$V$3,予選一覧!AV34,0)</f>
        <v>#N/A</v>
      </c>
      <c r="AO34" s="1143"/>
      <c r="AP34" s="1143"/>
      <c r="AQ34" s="1143" t="e">
        <f ca="1">OFFSET('予選(G)'!$Y$3,予選一覧!AV34,0)</f>
        <v>#N/A</v>
      </c>
      <c r="AR34" s="1143"/>
      <c r="AS34" s="1143" t="e">
        <f ca="1">OFFSET('予選(G)'!$AA$3,予選一覧!AV34,0)</f>
        <v>#N/A</v>
      </c>
      <c r="AT34" s="1143"/>
      <c r="AU34" s="1141" t="e">
        <f ca="1">AQ34-AS34</f>
        <v>#N/A</v>
      </c>
      <c r="AV34" s="1134" t="e">
        <f>MATCH(R21,'予選(G)'!$AD$4:$AD$13,0)</f>
        <v>#N/A</v>
      </c>
      <c r="AX34" s="1143">
        <v>2</v>
      </c>
      <c r="AY34" s="1147" t="e">
        <f ca="1">OFFSET('予選(H)'!$B$3,予選一覧!BL34,0)</f>
        <v>#N/A</v>
      </c>
      <c r="AZ34" s="1148"/>
      <c r="BA34" s="1151"/>
      <c r="BB34" s="1152"/>
      <c r="BC34" s="1153"/>
      <c r="BD34" s="1143" t="e">
        <f ca="1">OFFSET('予選(H)'!$V$3,予選一覧!BL34,0)</f>
        <v>#N/A</v>
      </c>
      <c r="BE34" s="1143"/>
      <c r="BF34" s="1143"/>
      <c r="BG34" s="1143" t="e">
        <f ca="1">OFFSET('予選(H)'!$Y$3,予選一覧!BL34,0)</f>
        <v>#N/A</v>
      </c>
      <c r="BH34" s="1143"/>
      <c r="BI34" s="1143" t="e">
        <f ca="1">OFFSET('予選(H)'!$AA$3,予選一覧!BL34,0)</f>
        <v>#N/A</v>
      </c>
      <c r="BJ34" s="1143"/>
      <c r="BK34" s="1141" t="e">
        <f ca="1">BG34-BI34</f>
        <v>#N/A</v>
      </c>
      <c r="BL34" s="1134" t="e">
        <f>MATCH(AH34,'予選(C)'!$AD$4:$AD$13,0)</f>
        <v>#N/A</v>
      </c>
      <c r="BP34" s="355">
        <f t="shared" si="11"/>
        <v>3</v>
      </c>
      <c r="BQ34" s="355">
        <f t="shared" si="12"/>
        <v>3</v>
      </c>
      <c r="BR34" s="355">
        <f t="shared" si="6"/>
        <v>3</v>
      </c>
      <c r="BS34" s="355">
        <f t="shared" si="7"/>
        <v>0</v>
      </c>
      <c r="BT34" s="355" t="str">
        <f t="shared" ca="1" si="13"/>
        <v>D</v>
      </c>
      <c r="BU34" s="355" t="str">
        <f t="shared" ca="1" si="9"/>
        <v>D3</v>
      </c>
      <c r="BV34" s="355" t="e">
        <f t="shared" ca="1" si="14"/>
        <v>#N/A</v>
      </c>
      <c r="CH34" s="484"/>
      <c r="CI34" s="484"/>
      <c r="CJ34" s="484"/>
      <c r="CK34" s="484"/>
      <c r="CL34" s="484"/>
      <c r="CM34" s="484"/>
      <c r="CN34" s="484"/>
      <c r="CO34" s="484"/>
      <c r="CP34" s="484"/>
      <c r="CQ34" s="486"/>
      <c r="CR34" s="487"/>
    </row>
    <row r="35" spans="2:96" ht="13.5" customHeight="1" x14ac:dyDescent="0.25">
      <c r="B35" s="1143"/>
      <c r="C35" s="1149"/>
      <c r="D35" s="1150"/>
      <c r="E35" s="1154"/>
      <c r="F35" s="1155"/>
      <c r="G35" s="1156"/>
      <c r="H35" s="1143"/>
      <c r="I35" s="1143"/>
      <c r="J35" s="1143"/>
      <c r="K35" s="1143"/>
      <c r="L35" s="1143"/>
      <c r="M35" s="1143"/>
      <c r="N35" s="1143"/>
      <c r="O35" s="1142"/>
      <c r="P35" s="1134"/>
      <c r="Q35" s="1185"/>
      <c r="R35" s="1143"/>
      <c r="S35" s="1149"/>
      <c r="T35" s="1150"/>
      <c r="U35" s="1154"/>
      <c r="V35" s="1155"/>
      <c r="W35" s="1156"/>
      <c r="X35" s="1143"/>
      <c r="Y35" s="1143"/>
      <c r="Z35" s="1143"/>
      <c r="AA35" s="1143"/>
      <c r="AB35" s="1143"/>
      <c r="AC35" s="1143"/>
      <c r="AD35" s="1143"/>
      <c r="AE35" s="1142"/>
      <c r="AF35" s="1183"/>
      <c r="AG35" s="1184"/>
      <c r="AH35" s="1143"/>
      <c r="AI35" s="1149"/>
      <c r="AJ35" s="1150"/>
      <c r="AK35" s="1154"/>
      <c r="AL35" s="1155"/>
      <c r="AM35" s="1156"/>
      <c r="AN35" s="1143"/>
      <c r="AO35" s="1143"/>
      <c r="AP35" s="1143"/>
      <c r="AQ35" s="1143"/>
      <c r="AR35" s="1143"/>
      <c r="AS35" s="1143"/>
      <c r="AT35" s="1143"/>
      <c r="AU35" s="1142"/>
      <c r="AV35" s="1134"/>
      <c r="AX35" s="1143"/>
      <c r="AY35" s="1149"/>
      <c r="AZ35" s="1150"/>
      <c r="BA35" s="1154"/>
      <c r="BB35" s="1155"/>
      <c r="BC35" s="1156"/>
      <c r="BD35" s="1143"/>
      <c r="BE35" s="1143"/>
      <c r="BF35" s="1143"/>
      <c r="BG35" s="1143"/>
      <c r="BH35" s="1143"/>
      <c r="BI35" s="1143"/>
      <c r="BJ35" s="1143"/>
      <c r="BK35" s="1142"/>
      <c r="BL35" s="1134"/>
      <c r="BP35" s="355">
        <f t="shared" si="11"/>
        <v>3</v>
      </c>
      <c r="BQ35" s="355">
        <f t="shared" si="12"/>
        <v>4</v>
      </c>
      <c r="BR35" s="355">
        <f t="shared" si="6"/>
        <v>3</v>
      </c>
      <c r="BS35" s="355">
        <f t="shared" si="7"/>
        <v>0</v>
      </c>
      <c r="BT35" s="355" t="str">
        <f t="shared" ca="1" si="13"/>
        <v>D</v>
      </c>
      <c r="BU35" s="355" t="str">
        <f t="shared" ca="1" si="9"/>
        <v>D4</v>
      </c>
      <c r="BV35" s="355" t="e">
        <f t="shared" ca="1" si="14"/>
        <v>#N/A</v>
      </c>
      <c r="CH35" s="484"/>
      <c r="CI35" s="484"/>
      <c r="CJ35" s="484"/>
      <c r="CK35" s="484"/>
      <c r="CL35" s="484"/>
      <c r="CM35" s="484"/>
      <c r="CN35" s="484"/>
      <c r="CO35" s="484"/>
      <c r="CP35" s="484"/>
      <c r="CQ35" s="486"/>
      <c r="CR35" s="487"/>
    </row>
    <row r="36" spans="2:96" ht="13.5" customHeight="1" x14ac:dyDescent="0.25">
      <c r="B36" s="1157">
        <v>3</v>
      </c>
      <c r="C36" s="1159" t="e">
        <f ca="1">OFFSET('予選(E)'!$B$3,予選一覧!P36,0)</f>
        <v>#N/A</v>
      </c>
      <c r="D36" s="1160"/>
      <c r="E36" s="1163" t="s">
        <v>284</v>
      </c>
      <c r="F36" s="1164"/>
      <c r="G36" s="1165"/>
      <c r="H36" s="1169" t="e">
        <f ca="1">OFFSET('予選(E)'!$V$3,予選一覧!P36,0)</f>
        <v>#N/A</v>
      </c>
      <c r="I36" s="1169"/>
      <c r="J36" s="1169"/>
      <c r="K36" s="1169" t="e">
        <f ca="1">OFFSET('予選(E)'!$Y$3,予選一覧!P36,0)</f>
        <v>#N/A</v>
      </c>
      <c r="L36" s="1169"/>
      <c r="M36" s="1169" t="e">
        <f ca="1">OFFSET('予選(E)'!$AA$3,予選一覧!P36,0)</f>
        <v>#N/A</v>
      </c>
      <c r="N36" s="1169"/>
      <c r="O36" s="1170" t="e">
        <f ca="1">K36-M36</f>
        <v>#N/A</v>
      </c>
      <c r="P36" s="1134" t="e">
        <f>MATCH(B36,'予選(E)'!$AD$4:$AD$13,0)</f>
        <v>#N/A</v>
      </c>
      <c r="Q36" s="1185">
        <v>1</v>
      </c>
      <c r="R36" s="1157">
        <v>3</v>
      </c>
      <c r="S36" s="1159" t="e">
        <f ca="1">OFFSET('予選(F)'!$B$3,予選一覧!AF36,0)</f>
        <v>#N/A</v>
      </c>
      <c r="T36" s="1160"/>
      <c r="U36" s="1163" t="s">
        <v>284</v>
      </c>
      <c r="V36" s="1164"/>
      <c r="W36" s="1165"/>
      <c r="X36" s="1169" t="e">
        <f ca="1">OFFSET('予選(F)'!$V$3,予選一覧!AF36,0)</f>
        <v>#N/A</v>
      </c>
      <c r="Y36" s="1169"/>
      <c r="Z36" s="1169"/>
      <c r="AA36" s="1169" t="e">
        <f ca="1">OFFSET('予選(F)'!$Y$3,予選一覧!AF36,0)</f>
        <v>#N/A</v>
      </c>
      <c r="AB36" s="1169"/>
      <c r="AC36" s="1169" t="e">
        <f ca="1">OFFSET('予選(F)'!$AA$3,予選一覧!AF36,0)</f>
        <v>#N/A</v>
      </c>
      <c r="AD36" s="1169"/>
      <c r="AE36" s="1170" t="e">
        <f ca="1">AA36-AC36</f>
        <v>#N/A</v>
      </c>
      <c r="AF36" s="1182" t="e">
        <f>MATCH(R36,'予選(F)'!$AD$4:$AD$11,0)</f>
        <v>#N/A</v>
      </c>
      <c r="AG36" s="1185"/>
      <c r="AH36" s="1157">
        <v>3</v>
      </c>
      <c r="AI36" s="1159" t="e">
        <f ca="1">OFFSET('予選(G)'!$B$3,予選一覧!AV36,0)</f>
        <v>#N/A</v>
      </c>
      <c r="AJ36" s="1160"/>
      <c r="AK36" s="1163" t="s">
        <v>284</v>
      </c>
      <c r="AL36" s="1164"/>
      <c r="AM36" s="1165"/>
      <c r="AN36" s="1169" t="e">
        <f ca="1">OFFSET('予選(G)'!$V$3,予選一覧!AV36,0)</f>
        <v>#N/A</v>
      </c>
      <c r="AO36" s="1169"/>
      <c r="AP36" s="1169"/>
      <c r="AQ36" s="1169" t="e">
        <f ca="1">OFFSET('予選(G)'!$Y$3,予選一覧!AV36,0)</f>
        <v>#N/A</v>
      </c>
      <c r="AR36" s="1169"/>
      <c r="AS36" s="1169" t="e">
        <f ca="1">OFFSET('予選(G)'!$AA$3,予選一覧!AV36,0)</f>
        <v>#N/A</v>
      </c>
      <c r="AT36" s="1169"/>
      <c r="AU36" s="1170" t="e">
        <f ca="1">AQ36-AS36</f>
        <v>#N/A</v>
      </c>
      <c r="AV36" s="1134" t="e">
        <f>MATCH(R23,'予選(G)'!$AD$4:$AD$13,0)</f>
        <v>#N/A</v>
      </c>
      <c r="AX36" s="1157">
        <v>3</v>
      </c>
      <c r="AY36" s="1159" t="e">
        <f ca="1">OFFSET('予選(H)'!$B$3,予選一覧!BL36,0)</f>
        <v>#N/A</v>
      </c>
      <c r="AZ36" s="1160"/>
      <c r="BA36" s="1163"/>
      <c r="BB36" s="1164"/>
      <c r="BC36" s="1165"/>
      <c r="BD36" s="1169" t="e">
        <f ca="1">OFFSET('予選(H)'!$V$3,予選一覧!BL36,0)</f>
        <v>#N/A</v>
      </c>
      <c r="BE36" s="1169"/>
      <c r="BF36" s="1169"/>
      <c r="BG36" s="1169" t="e">
        <f ca="1">OFFSET('予選(H)'!$Y$3,予選一覧!BL36,0)</f>
        <v>#N/A</v>
      </c>
      <c r="BH36" s="1169"/>
      <c r="BI36" s="1169" t="e">
        <f ca="1">OFFSET('予選(H)'!$AA$3,予選一覧!BL36,0)</f>
        <v>#N/A</v>
      </c>
      <c r="BJ36" s="1169"/>
      <c r="BK36" s="1170" t="e">
        <f ca="1">BG36-BI36</f>
        <v>#N/A</v>
      </c>
      <c r="BL36" s="1134" t="e">
        <f>MATCH(AH36,'予選(C)'!$AD$4:$AD$13,0)</f>
        <v>#N/A</v>
      </c>
      <c r="BP36" s="355">
        <f t="shared" si="11"/>
        <v>3</v>
      </c>
      <c r="BQ36" s="355">
        <f t="shared" si="12"/>
        <v>5</v>
      </c>
      <c r="BR36" s="355">
        <f t="shared" si="6"/>
        <v>3</v>
      </c>
      <c r="BS36" s="355">
        <f t="shared" si="7"/>
        <v>0</v>
      </c>
      <c r="BT36" s="355" t="str">
        <f t="shared" ca="1" si="13"/>
        <v>D</v>
      </c>
      <c r="BU36" s="355" t="str">
        <f t="shared" ca="1" si="9"/>
        <v>D5</v>
      </c>
      <c r="BV36" s="355" t="e">
        <f t="shared" ca="1" si="14"/>
        <v>#N/A</v>
      </c>
      <c r="CH36" s="484"/>
      <c r="CI36" s="484"/>
      <c r="CJ36" s="484"/>
      <c r="CK36" s="484"/>
      <c r="CL36" s="484"/>
      <c r="CM36" s="484"/>
      <c r="CN36" s="484"/>
      <c r="CO36" s="484"/>
      <c r="CP36" s="484"/>
      <c r="CQ36" s="486"/>
      <c r="CR36" s="487"/>
    </row>
    <row r="37" spans="2:96" ht="13.5" customHeight="1" x14ac:dyDescent="0.25">
      <c r="B37" s="1158"/>
      <c r="C37" s="1161"/>
      <c r="D37" s="1162"/>
      <c r="E37" s="1166"/>
      <c r="F37" s="1167"/>
      <c r="G37" s="1168"/>
      <c r="H37" s="1169"/>
      <c r="I37" s="1169"/>
      <c r="J37" s="1169"/>
      <c r="K37" s="1169"/>
      <c r="L37" s="1169"/>
      <c r="M37" s="1169"/>
      <c r="N37" s="1169"/>
      <c r="O37" s="1171"/>
      <c r="P37" s="1134"/>
      <c r="Q37" s="1185"/>
      <c r="R37" s="1158"/>
      <c r="S37" s="1161"/>
      <c r="T37" s="1162"/>
      <c r="U37" s="1166"/>
      <c r="V37" s="1167"/>
      <c r="W37" s="1168"/>
      <c r="X37" s="1169"/>
      <c r="Y37" s="1169"/>
      <c r="Z37" s="1169"/>
      <c r="AA37" s="1169"/>
      <c r="AB37" s="1169"/>
      <c r="AC37" s="1169"/>
      <c r="AD37" s="1169"/>
      <c r="AE37" s="1171"/>
      <c r="AF37" s="1183"/>
      <c r="AG37" s="1185"/>
      <c r="AH37" s="1158"/>
      <c r="AI37" s="1161"/>
      <c r="AJ37" s="1162"/>
      <c r="AK37" s="1166"/>
      <c r="AL37" s="1167"/>
      <c r="AM37" s="1168"/>
      <c r="AN37" s="1169"/>
      <c r="AO37" s="1169"/>
      <c r="AP37" s="1169"/>
      <c r="AQ37" s="1169"/>
      <c r="AR37" s="1169"/>
      <c r="AS37" s="1169"/>
      <c r="AT37" s="1169"/>
      <c r="AU37" s="1171"/>
      <c r="AV37" s="1134"/>
      <c r="AX37" s="1158"/>
      <c r="AY37" s="1161"/>
      <c r="AZ37" s="1162"/>
      <c r="BA37" s="1166"/>
      <c r="BB37" s="1167"/>
      <c r="BC37" s="1168"/>
      <c r="BD37" s="1169"/>
      <c r="BE37" s="1169"/>
      <c r="BF37" s="1169"/>
      <c r="BG37" s="1169"/>
      <c r="BH37" s="1169"/>
      <c r="BI37" s="1169"/>
      <c r="BJ37" s="1169"/>
      <c r="BK37" s="1171"/>
      <c r="BL37" s="1134"/>
      <c r="BP37" s="355">
        <f t="shared" si="11"/>
        <v>4</v>
      </c>
      <c r="BQ37" s="355">
        <f t="shared" si="12"/>
        <v>1</v>
      </c>
      <c r="BR37" s="355">
        <f t="shared" si="6"/>
        <v>0</v>
      </c>
      <c r="BS37" s="355">
        <f t="shared" si="7"/>
        <v>1</v>
      </c>
      <c r="BT37" s="355" t="str">
        <f t="shared" ca="1" si="13"/>
        <v>E</v>
      </c>
      <c r="BU37" s="355" t="str">
        <f t="shared" ca="1" si="9"/>
        <v>E1</v>
      </c>
      <c r="BV37" s="355" t="e">
        <f t="shared" ca="1" si="14"/>
        <v>#N/A</v>
      </c>
      <c r="CH37" s="484"/>
      <c r="CI37" s="484"/>
      <c r="CJ37" s="484"/>
      <c r="CK37" s="484"/>
      <c r="CL37" s="484"/>
      <c r="CM37" s="484"/>
      <c r="CN37" s="484"/>
      <c r="CO37" s="484"/>
      <c r="CP37" s="484"/>
      <c r="CQ37" s="486"/>
      <c r="CR37" s="487"/>
    </row>
    <row r="38" spans="2:96" ht="13.5" customHeight="1" x14ac:dyDescent="0.25">
      <c r="B38" s="1114">
        <v>4</v>
      </c>
      <c r="C38" s="1174" t="e">
        <f ca="1">OFFSET('予選(E)'!$B$3,予選一覧!P38,0)</f>
        <v>#N/A</v>
      </c>
      <c r="D38" s="1175"/>
      <c r="E38" s="1096" t="s">
        <v>284</v>
      </c>
      <c r="F38" s="1178"/>
      <c r="G38" s="1097"/>
      <c r="H38" s="1114" t="e">
        <f ca="1">OFFSET('予選(E)'!$V$3,予選一覧!P38,0)</f>
        <v>#N/A</v>
      </c>
      <c r="I38" s="1114"/>
      <c r="J38" s="1114"/>
      <c r="K38" s="1114" t="e">
        <f ca="1">OFFSET('予選(E)'!$Y$3,予選一覧!P38,0)</f>
        <v>#N/A</v>
      </c>
      <c r="L38" s="1114"/>
      <c r="M38" s="1114" t="e">
        <f ca="1">OFFSET('予選(E)'!$AA$3,予選一覧!P38,0)</f>
        <v>#N/A</v>
      </c>
      <c r="N38" s="1114"/>
      <c r="O38" s="1180" t="e">
        <f ca="1">K38-M38</f>
        <v>#N/A</v>
      </c>
      <c r="P38" s="1134" t="e">
        <f>MATCH(B38,'予選(E)'!$AD$4:$AD$13,0)</f>
        <v>#N/A</v>
      </c>
      <c r="Q38" s="1185">
        <v>2</v>
      </c>
      <c r="R38" s="1114">
        <v>4</v>
      </c>
      <c r="S38" s="1174" t="e">
        <f ca="1">OFFSET('予選(F)'!$B$3,予選一覧!AF38,0)</f>
        <v>#N/A</v>
      </c>
      <c r="T38" s="1175"/>
      <c r="U38" s="1096" t="s">
        <v>284</v>
      </c>
      <c r="V38" s="1178"/>
      <c r="W38" s="1097"/>
      <c r="X38" s="1114" t="e">
        <f ca="1">OFFSET('予選(F)'!$V$3,予選一覧!AF38,0)</f>
        <v>#N/A</v>
      </c>
      <c r="Y38" s="1114"/>
      <c r="Z38" s="1114"/>
      <c r="AA38" s="1114" t="e">
        <f ca="1">OFFSET('予選(F)'!$Y$3,予選一覧!AF38,0)</f>
        <v>#N/A</v>
      </c>
      <c r="AB38" s="1114"/>
      <c r="AC38" s="1114" t="e">
        <f ca="1">OFFSET('予選(F)'!$AA$3,予選一覧!AF38,0)</f>
        <v>#N/A</v>
      </c>
      <c r="AD38" s="1114"/>
      <c r="AE38" s="1180" t="e">
        <f ca="1">AA38-AC38</f>
        <v>#N/A</v>
      </c>
      <c r="AF38" s="1182" t="e">
        <f>MATCH(R38,'予選(F)'!$AD$4:$AD$11,0)</f>
        <v>#N/A</v>
      </c>
      <c r="AG38" s="1185"/>
      <c r="AH38" s="1114">
        <v>4</v>
      </c>
      <c r="AI38" s="1174" t="e">
        <f ca="1">OFFSET('予選(G)'!$B$3,予選一覧!AV38,0)</f>
        <v>#N/A</v>
      </c>
      <c r="AJ38" s="1175"/>
      <c r="AK38" s="1096" t="s">
        <v>284</v>
      </c>
      <c r="AL38" s="1178"/>
      <c r="AM38" s="1097"/>
      <c r="AN38" s="1114" t="e">
        <f ca="1">OFFSET('予選(G)'!$V$3,予選一覧!AV38,0)</f>
        <v>#N/A</v>
      </c>
      <c r="AO38" s="1114"/>
      <c r="AP38" s="1114"/>
      <c r="AQ38" s="1114" t="e">
        <f ca="1">OFFSET('予選(G)'!$Y$3,予選一覧!AV38,0)</f>
        <v>#N/A</v>
      </c>
      <c r="AR38" s="1114"/>
      <c r="AS38" s="1114" t="e">
        <f ca="1">OFFSET('予選(G)'!$AA$3,予選一覧!AV38,0)</f>
        <v>#N/A</v>
      </c>
      <c r="AT38" s="1114"/>
      <c r="AU38" s="1180" t="e">
        <f ca="1">AQ38-AS38</f>
        <v>#N/A</v>
      </c>
      <c r="AV38" s="1134" t="e">
        <f>MATCH(R25,'予選(G)'!$AD$4:$AD$13,0)</f>
        <v>#N/A</v>
      </c>
      <c r="AX38" s="1114">
        <v>4</v>
      </c>
      <c r="AY38" s="1174" t="e">
        <f ca="1">OFFSET('予選(H)'!$B$3,予選一覧!BL38,0)</f>
        <v>#N/A</v>
      </c>
      <c r="AZ38" s="1175"/>
      <c r="BA38" s="1096" t="s">
        <v>284</v>
      </c>
      <c r="BB38" s="1178"/>
      <c r="BC38" s="1097"/>
      <c r="BD38" s="1114" t="e">
        <f ca="1">OFFSET('予選(H)'!$V$3,予選一覧!BL38,0)</f>
        <v>#N/A</v>
      </c>
      <c r="BE38" s="1114"/>
      <c r="BF38" s="1114"/>
      <c r="BG38" s="1114" t="e">
        <f ca="1">OFFSET('予選(H)'!$Y$3,予選一覧!BL38,0)</f>
        <v>#N/A</v>
      </c>
      <c r="BH38" s="1114"/>
      <c r="BI38" s="1114" t="e">
        <f ca="1">OFFSET('予選(H)'!$AA$3,予選一覧!BL38,0)</f>
        <v>#N/A</v>
      </c>
      <c r="BJ38" s="1114"/>
      <c r="BK38" s="1180" t="e">
        <f ca="1">BG38-BI38</f>
        <v>#N/A</v>
      </c>
      <c r="BL38" s="1134" t="e">
        <f>MATCH(AH38,'予選(C)'!$AD$4:$AD$13,0)</f>
        <v>#N/A</v>
      </c>
      <c r="BP38" s="355">
        <f t="shared" si="11"/>
        <v>4</v>
      </c>
      <c r="BQ38" s="355">
        <f t="shared" si="12"/>
        <v>2</v>
      </c>
      <c r="BR38" s="355">
        <f t="shared" si="6"/>
        <v>0</v>
      </c>
      <c r="BS38" s="355">
        <f t="shared" si="7"/>
        <v>1</v>
      </c>
      <c r="BT38" s="355" t="str">
        <f t="shared" ca="1" si="13"/>
        <v>E</v>
      </c>
      <c r="BU38" s="355" t="str">
        <f t="shared" ca="1" si="9"/>
        <v>E2</v>
      </c>
      <c r="BV38" s="355" t="e">
        <f t="shared" ca="1" si="14"/>
        <v>#N/A</v>
      </c>
      <c r="CH38" s="484"/>
      <c r="CI38" s="484"/>
      <c r="CJ38" s="484"/>
      <c r="CK38" s="484"/>
      <c r="CL38" s="484"/>
      <c r="CM38" s="484"/>
      <c r="CN38" s="484"/>
      <c r="CO38" s="484"/>
      <c r="CP38" s="484"/>
      <c r="CQ38" s="486"/>
      <c r="CR38" s="487"/>
    </row>
    <row r="39" spans="2:96" ht="13.5" customHeight="1" x14ac:dyDescent="0.25">
      <c r="B39" s="1114"/>
      <c r="C39" s="1176"/>
      <c r="D39" s="1177"/>
      <c r="E39" s="1098"/>
      <c r="F39" s="1179"/>
      <c r="G39" s="1099"/>
      <c r="H39" s="1114"/>
      <c r="I39" s="1114"/>
      <c r="J39" s="1114"/>
      <c r="K39" s="1114"/>
      <c r="L39" s="1114"/>
      <c r="M39" s="1114"/>
      <c r="N39" s="1114"/>
      <c r="O39" s="1181"/>
      <c r="P39" s="1134"/>
      <c r="Q39" s="1185"/>
      <c r="R39" s="1114"/>
      <c r="S39" s="1176"/>
      <c r="T39" s="1177"/>
      <c r="U39" s="1098"/>
      <c r="V39" s="1179"/>
      <c r="W39" s="1099"/>
      <c r="X39" s="1114"/>
      <c r="Y39" s="1114"/>
      <c r="Z39" s="1114"/>
      <c r="AA39" s="1114"/>
      <c r="AB39" s="1114"/>
      <c r="AC39" s="1114"/>
      <c r="AD39" s="1114"/>
      <c r="AE39" s="1181"/>
      <c r="AF39" s="1183"/>
      <c r="AG39" s="1185"/>
      <c r="AH39" s="1114"/>
      <c r="AI39" s="1176"/>
      <c r="AJ39" s="1177"/>
      <c r="AK39" s="1098"/>
      <c r="AL39" s="1179"/>
      <c r="AM39" s="1099"/>
      <c r="AN39" s="1114"/>
      <c r="AO39" s="1114"/>
      <c r="AP39" s="1114"/>
      <c r="AQ39" s="1114"/>
      <c r="AR39" s="1114"/>
      <c r="AS39" s="1114"/>
      <c r="AT39" s="1114"/>
      <c r="AU39" s="1181"/>
      <c r="AV39" s="1134"/>
      <c r="AX39" s="1114"/>
      <c r="AY39" s="1176"/>
      <c r="AZ39" s="1177"/>
      <c r="BA39" s="1098"/>
      <c r="BB39" s="1179"/>
      <c r="BC39" s="1099"/>
      <c r="BD39" s="1114"/>
      <c r="BE39" s="1114"/>
      <c r="BF39" s="1114"/>
      <c r="BG39" s="1114"/>
      <c r="BH39" s="1114"/>
      <c r="BI39" s="1114"/>
      <c r="BJ39" s="1114"/>
      <c r="BK39" s="1181"/>
      <c r="BL39" s="1134"/>
      <c r="BP39" s="355">
        <f t="shared" si="11"/>
        <v>4</v>
      </c>
      <c r="BQ39" s="355">
        <f t="shared" si="12"/>
        <v>3</v>
      </c>
      <c r="BR39" s="355">
        <f t="shared" si="6"/>
        <v>0</v>
      </c>
      <c r="BS39" s="355">
        <f t="shared" si="7"/>
        <v>1</v>
      </c>
      <c r="BT39" s="355" t="str">
        <f t="shared" ca="1" si="13"/>
        <v>E</v>
      </c>
      <c r="BU39" s="355" t="str">
        <f t="shared" ca="1" si="9"/>
        <v>E3</v>
      </c>
      <c r="BV39" s="355" t="e">
        <f t="shared" ca="1" si="14"/>
        <v>#N/A</v>
      </c>
      <c r="CH39" s="484"/>
      <c r="CI39" s="484"/>
      <c r="CJ39" s="484"/>
      <c r="CK39" s="484"/>
      <c r="CL39" s="484"/>
      <c r="CM39" s="484"/>
      <c r="CN39" s="484"/>
      <c r="CO39" s="484"/>
      <c r="CP39" s="484"/>
      <c r="CQ39" s="486"/>
      <c r="CR39" s="487"/>
    </row>
    <row r="40" spans="2:96" ht="13.5" customHeight="1" x14ac:dyDescent="0.25">
      <c r="B40" s="1172">
        <v>5</v>
      </c>
      <c r="C40" s="1174" t="e">
        <f ca="1">OFFSET('予選(E)'!$B$3,予選一覧!P40,0)</f>
        <v>#N/A</v>
      </c>
      <c r="D40" s="1175"/>
      <c r="E40" s="1096" t="s">
        <v>284</v>
      </c>
      <c r="F40" s="1178"/>
      <c r="G40" s="1097"/>
      <c r="H40" s="1114" t="e">
        <f ca="1">OFFSET('予選(E)'!$V$3,予選一覧!P40,0)</f>
        <v>#N/A</v>
      </c>
      <c r="I40" s="1114"/>
      <c r="J40" s="1114"/>
      <c r="K40" s="1114" t="e">
        <f ca="1">OFFSET('予選(E)'!$Y$3,予選一覧!P40,0)</f>
        <v>#N/A</v>
      </c>
      <c r="L40" s="1114"/>
      <c r="M40" s="1114" t="e">
        <f ca="1">OFFSET('予選(E)'!$AA$3,予選一覧!P40,0)</f>
        <v>#N/A</v>
      </c>
      <c r="N40" s="1114"/>
      <c r="O40" s="1180" t="e">
        <f ca="1">K40-M40</f>
        <v>#N/A</v>
      </c>
      <c r="P40" s="1134" t="e">
        <f>MATCH(B40,'予選(E)'!$AD$4:$AD$13,0)</f>
        <v>#N/A</v>
      </c>
      <c r="Q40" s="1185">
        <v>1</v>
      </c>
      <c r="R40" s="1172">
        <v>5</v>
      </c>
      <c r="S40" s="1174" t="str">
        <f ca="1">OFFSET('予選(F)'!$B$3,予選一覧!AF40,0)</f>
        <v>エルフシュリット一宮</v>
      </c>
      <c r="T40" s="1175"/>
      <c r="U40" s="1096" t="s">
        <v>284</v>
      </c>
      <c r="V40" s="1178"/>
      <c r="W40" s="1097"/>
      <c r="X40" s="1114">
        <f ca="1">OFFSET('予選(F)'!$V$3,予選一覧!AF40,0)</f>
        <v>0</v>
      </c>
      <c r="Y40" s="1114"/>
      <c r="Z40" s="1114"/>
      <c r="AA40" s="1114">
        <f ca="1">OFFSET('予選(F)'!$Y$3,予選一覧!AF40,0)</f>
        <v>0</v>
      </c>
      <c r="AB40" s="1114"/>
      <c r="AC40" s="1114">
        <f ca="1">OFFSET('予選(F)'!$AA$3,予選一覧!AF40,0)</f>
        <v>0</v>
      </c>
      <c r="AD40" s="1114"/>
      <c r="AE40" s="1180">
        <f ca="1">AA40-AC40</f>
        <v>0</v>
      </c>
      <c r="AF40" s="1182">
        <v>9</v>
      </c>
      <c r="AG40" s="1185"/>
      <c r="AH40" s="1172">
        <v>5</v>
      </c>
      <c r="AI40" s="1174" t="e">
        <f ca="1">OFFSET('予選(G)'!$B$3,予選一覧!AV40,0)</f>
        <v>#N/A</v>
      </c>
      <c r="AJ40" s="1175"/>
      <c r="AK40" s="1096" t="s">
        <v>284</v>
      </c>
      <c r="AL40" s="1178"/>
      <c r="AM40" s="1097"/>
      <c r="AN40" s="1114" t="e">
        <f ca="1">OFFSET('予選(G)'!$V$3,予選一覧!AV40,0)</f>
        <v>#N/A</v>
      </c>
      <c r="AO40" s="1114"/>
      <c r="AP40" s="1114"/>
      <c r="AQ40" s="1114" t="e">
        <f ca="1">OFFSET('予選(G)'!$Y$3,予選一覧!AV40,0)</f>
        <v>#N/A</v>
      </c>
      <c r="AR40" s="1114"/>
      <c r="AS40" s="1114" t="e">
        <f ca="1">OFFSET('予選(G)'!$AA$3,予選一覧!AV40,0)</f>
        <v>#N/A</v>
      </c>
      <c r="AT40" s="1114"/>
      <c r="AU40" s="1180" t="e">
        <f ca="1">AQ40-AS40</f>
        <v>#N/A</v>
      </c>
      <c r="AV40" s="1134" t="e">
        <f>MATCH(R27,'予選(G)'!$AD$4:$AD$13,0)</f>
        <v>#N/A</v>
      </c>
      <c r="AX40" s="1172">
        <v>5</v>
      </c>
      <c r="AY40" s="1174" t="e">
        <f ca="1">OFFSET('予選(H)'!$B$3,予選一覧!BL40,0)</f>
        <v>#N/A</v>
      </c>
      <c r="AZ40" s="1175"/>
      <c r="BA40" s="1096" t="s">
        <v>284</v>
      </c>
      <c r="BB40" s="1178"/>
      <c r="BC40" s="1097"/>
      <c r="BD40" s="1114" t="e">
        <f ca="1">OFFSET('予選(H)'!$V$3,予選一覧!BL40,0)</f>
        <v>#N/A</v>
      </c>
      <c r="BE40" s="1114"/>
      <c r="BF40" s="1114"/>
      <c r="BG40" s="1114" t="e">
        <f ca="1">OFFSET('予選(H)'!$Y$3,予選一覧!BL40,0)</f>
        <v>#N/A</v>
      </c>
      <c r="BH40" s="1114"/>
      <c r="BI40" s="1114" t="e">
        <f ca="1">OFFSET('予選(H)'!$AA$3,予選一覧!BL40,0)</f>
        <v>#N/A</v>
      </c>
      <c r="BJ40" s="1114"/>
      <c r="BK40" s="1180" t="e">
        <f ca="1">BG40-BI40</f>
        <v>#N/A</v>
      </c>
      <c r="BL40" s="1134" t="e">
        <f>MATCH(AH40,'予選(C)'!$AD$4:$AD$13,0)</f>
        <v>#N/A</v>
      </c>
      <c r="BP40" s="355">
        <f t="shared" si="11"/>
        <v>4</v>
      </c>
      <c r="BQ40" s="355">
        <f t="shared" si="12"/>
        <v>4</v>
      </c>
      <c r="BR40" s="355">
        <f t="shared" si="6"/>
        <v>0</v>
      </c>
      <c r="BS40" s="355">
        <f t="shared" si="7"/>
        <v>1</v>
      </c>
      <c r="BT40" s="355" t="str">
        <f t="shared" ca="1" si="13"/>
        <v>E</v>
      </c>
      <c r="BU40" s="355" t="str">
        <f t="shared" ca="1" si="9"/>
        <v>E4</v>
      </c>
      <c r="BV40" s="355" t="e">
        <f t="shared" ca="1" si="14"/>
        <v>#N/A</v>
      </c>
      <c r="CH40" s="484"/>
      <c r="CI40" s="484"/>
      <c r="CJ40" s="484"/>
      <c r="CK40" s="484"/>
      <c r="CL40" s="484"/>
      <c r="CM40" s="484"/>
      <c r="CN40" s="484"/>
      <c r="CO40" s="484"/>
      <c r="CP40" s="484"/>
      <c r="CQ40" s="486"/>
      <c r="CR40" s="487"/>
    </row>
    <row r="41" spans="2:96" ht="13.5" customHeight="1" x14ac:dyDescent="0.25">
      <c r="B41" s="1173"/>
      <c r="C41" s="1176"/>
      <c r="D41" s="1177"/>
      <c r="E41" s="1098"/>
      <c r="F41" s="1179"/>
      <c r="G41" s="1099"/>
      <c r="H41" s="1114"/>
      <c r="I41" s="1114"/>
      <c r="J41" s="1114"/>
      <c r="K41" s="1114"/>
      <c r="L41" s="1114"/>
      <c r="M41" s="1114"/>
      <c r="N41" s="1114"/>
      <c r="O41" s="1181"/>
      <c r="P41" s="1134"/>
      <c r="Q41" s="1185"/>
      <c r="R41" s="1173"/>
      <c r="S41" s="1176"/>
      <c r="T41" s="1177"/>
      <c r="U41" s="1098"/>
      <c r="V41" s="1179"/>
      <c r="W41" s="1099"/>
      <c r="X41" s="1114"/>
      <c r="Y41" s="1114"/>
      <c r="Z41" s="1114"/>
      <c r="AA41" s="1114"/>
      <c r="AB41" s="1114"/>
      <c r="AC41" s="1114"/>
      <c r="AD41" s="1114"/>
      <c r="AE41" s="1181"/>
      <c r="AF41" s="1183"/>
      <c r="AG41" s="1185"/>
      <c r="AH41" s="1173"/>
      <c r="AI41" s="1176"/>
      <c r="AJ41" s="1177"/>
      <c r="AK41" s="1098"/>
      <c r="AL41" s="1179"/>
      <c r="AM41" s="1099"/>
      <c r="AN41" s="1114"/>
      <c r="AO41" s="1114"/>
      <c r="AP41" s="1114"/>
      <c r="AQ41" s="1114"/>
      <c r="AR41" s="1114"/>
      <c r="AS41" s="1114"/>
      <c r="AT41" s="1114"/>
      <c r="AU41" s="1181"/>
      <c r="AV41" s="1134"/>
      <c r="AX41" s="1173"/>
      <c r="AY41" s="1176"/>
      <c r="AZ41" s="1177"/>
      <c r="BA41" s="1098"/>
      <c r="BB41" s="1179"/>
      <c r="BC41" s="1099"/>
      <c r="BD41" s="1114"/>
      <c r="BE41" s="1114"/>
      <c r="BF41" s="1114"/>
      <c r="BG41" s="1114"/>
      <c r="BH41" s="1114"/>
      <c r="BI41" s="1114"/>
      <c r="BJ41" s="1114"/>
      <c r="BK41" s="1181"/>
      <c r="BL41" s="1134"/>
      <c r="BP41" s="355">
        <f t="shared" si="11"/>
        <v>4</v>
      </c>
      <c r="BQ41" s="355">
        <f t="shared" si="12"/>
        <v>5</v>
      </c>
      <c r="BR41" s="355">
        <f t="shared" si="6"/>
        <v>0</v>
      </c>
      <c r="BS41" s="355">
        <f t="shared" si="7"/>
        <v>1</v>
      </c>
      <c r="BT41" s="355" t="str">
        <f t="shared" ca="1" si="13"/>
        <v>E</v>
      </c>
      <c r="BU41" s="355" t="str">
        <f t="shared" ca="1" si="9"/>
        <v>E5</v>
      </c>
      <c r="BV41" s="355" t="e">
        <f t="shared" ca="1" si="14"/>
        <v>#N/A</v>
      </c>
      <c r="CH41" s="484"/>
      <c r="CI41" s="484"/>
      <c r="CJ41" s="484"/>
      <c r="CK41" s="484"/>
      <c r="CL41" s="484"/>
      <c r="CM41" s="484"/>
      <c r="CN41" s="484"/>
      <c r="CO41" s="484"/>
      <c r="CP41" s="484"/>
      <c r="CQ41" s="486"/>
      <c r="CR41" s="487"/>
    </row>
    <row r="42" spans="2:96" x14ac:dyDescent="0.25">
      <c r="BP42" s="355">
        <f t="shared" si="11"/>
        <v>5</v>
      </c>
      <c r="BQ42" s="355">
        <f t="shared" si="12"/>
        <v>1</v>
      </c>
      <c r="BR42" s="355">
        <f t="shared" si="6"/>
        <v>1</v>
      </c>
      <c r="BS42" s="355">
        <f t="shared" si="7"/>
        <v>1</v>
      </c>
      <c r="BT42" s="355" t="str">
        <f t="shared" ca="1" si="13"/>
        <v>F</v>
      </c>
      <c r="BU42" s="355" t="str">
        <f t="shared" ca="1" si="9"/>
        <v>F1</v>
      </c>
      <c r="BV42" s="355" t="e">
        <f t="shared" ca="1" si="14"/>
        <v>#N/A</v>
      </c>
    </row>
    <row r="43" spans="2:96" x14ac:dyDescent="0.45">
      <c r="B43" s="482"/>
      <c r="C43" s="1115" t="str">
        <f>'予選(I)'!$B$2</f>
        <v>I</v>
      </c>
      <c r="D43" s="1116"/>
      <c r="E43" s="1135" t="s">
        <v>250</v>
      </c>
      <c r="F43" s="1136"/>
      <c r="G43" s="1137"/>
      <c r="H43" s="1114" t="s">
        <v>45</v>
      </c>
      <c r="I43" s="1114"/>
      <c r="J43" s="1114"/>
      <c r="K43" s="1114" t="s">
        <v>46</v>
      </c>
      <c r="L43" s="1114"/>
      <c r="M43" s="1114" t="s">
        <v>63</v>
      </c>
      <c r="N43" s="1114"/>
      <c r="O43" s="472" t="s">
        <v>64</v>
      </c>
      <c r="R43" s="482"/>
      <c r="S43" s="1115" t="str">
        <f>'予選(J)'!$B$2</f>
        <v>J</v>
      </c>
      <c r="T43" s="1116"/>
      <c r="U43" s="1135" t="s">
        <v>250</v>
      </c>
      <c r="V43" s="1136"/>
      <c r="W43" s="1137"/>
      <c r="X43" s="1114" t="s">
        <v>45</v>
      </c>
      <c r="Y43" s="1114"/>
      <c r="Z43" s="1114"/>
      <c r="AA43" s="1114" t="s">
        <v>46</v>
      </c>
      <c r="AB43" s="1114"/>
      <c r="AC43" s="1114" t="s">
        <v>63</v>
      </c>
      <c r="AD43" s="1114"/>
      <c r="AE43" s="472" t="s">
        <v>64</v>
      </c>
      <c r="AH43" s="482"/>
      <c r="AI43" s="1115" t="str">
        <f>'予選(K)'!$B$2</f>
        <v>K</v>
      </c>
      <c r="AJ43" s="1116"/>
      <c r="AK43" s="1135" t="s">
        <v>250</v>
      </c>
      <c r="AL43" s="1136"/>
      <c r="AM43" s="1137"/>
      <c r="AN43" s="1114" t="s">
        <v>45</v>
      </c>
      <c r="AO43" s="1114"/>
      <c r="AP43" s="1114"/>
      <c r="AQ43" s="1114" t="s">
        <v>46</v>
      </c>
      <c r="AR43" s="1114"/>
      <c r="AS43" s="1114" t="s">
        <v>63</v>
      </c>
      <c r="AT43" s="1114"/>
      <c r="AU43" s="472" t="s">
        <v>64</v>
      </c>
      <c r="AX43" s="482"/>
      <c r="AY43" s="1115" t="str">
        <f>'予選(L)'!$B$2</f>
        <v>L</v>
      </c>
      <c r="AZ43" s="1116"/>
      <c r="BA43" s="1135" t="s">
        <v>250</v>
      </c>
      <c r="BB43" s="1136"/>
      <c r="BC43" s="1137"/>
      <c r="BD43" s="1114" t="s">
        <v>45</v>
      </c>
      <c r="BE43" s="1114"/>
      <c r="BF43" s="1114"/>
      <c r="BG43" s="1114" t="s">
        <v>46</v>
      </c>
      <c r="BH43" s="1114"/>
      <c r="BI43" s="1114" t="s">
        <v>63</v>
      </c>
      <c r="BJ43" s="1114"/>
      <c r="BK43" s="472" t="s">
        <v>64</v>
      </c>
      <c r="BP43" s="355">
        <f t="shared" si="11"/>
        <v>5</v>
      </c>
      <c r="BQ43" s="355">
        <f t="shared" si="12"/>
        <v>2</v>
      </c>
      <c r="BR43" s="355">
        <f t="shared" si="6"/>
        <v>1</v>
      </c>
      <c r="BS43" s="355">
        <f t="shared" si="7"/>
        <v>1</v>
      </c>
      <c r="BT43" s="355" t="str">
        <f t="shared" ca="1" si="13"/>
        <v>F</v>
      </c>
      <c r="BU43" s="355" t="str">
        <f t="shared" ca="1" si="9"/>
        <v>F2</v>
      </c>
      <c r="BV43" s="355" t="e">
        <f t="shared" ca="1" si="14"/>
        <v>#N/A</v>
      </c>
    </row>
    <row r="44" spans="2:96" x14ac:dyDescent="0.45">
      <c r="B44" s="483"/>
      <c r="C44" s="1117"/>
      <c r="D44" s="1118"/>
      <c r="E44" s="1138"/>
      <c r="F44" s="1139"/>
      <c r="G44" s="1140"/>
      <c r="H44" s="1114"/>
      <c r="I44" s="1114"/>
      <c r="J44" s="1114"/>
      <c r="K44" s="1114"/>
      <c r="L44" s="1114"/>
      <c r="M44" s="1114"/>
      <c r="N44" s="1114"/>
      <c r="O44" s="473" t="s">
        <v>65</v>
      </c>
      <c r="R44" s="483"/>
      <c r="S44" s="1117"/>
      <c r="T44" s="1118"/>
      <c r="U44" s="1138"/>
      <c r="V44" s="1139"/>
      <c r="W44" s="1140"/>
      <c r="X44" s="1114"/>
      <c r="Y44" s="1114"/>
      <c r="Z44" s="1114"/>
      <c r="AA44" s="1114"/>
      <c r="AB44" s="1114"/>
      <c r="AC44" s="1114"/>
      <c r="AD44" s="1114"/>
      <c r="AE44" s="473" t="s">
        <v>65</v>
      </c>
      <c r="AH44" s="483"/>
      <c r="AI44" s="1117"/>
      <c r="AJ44" s="1118"/>
      <c r="AK44" s="1138"/>
      <c r="AL44" s="1139"/>
      <c r="AM44" s="1140"/>
      <c r="AN44" s="1114"/>
      <c r="AO44" s="1114"/>
      <c r="AP44" s="1114"/>
      <c r="AQ44" s="1114"/>
      <c r="AR44" s="1114"/>
      <c r="AS44" s="1114"/>
      <c r="AT44" s="1114"/>
      <c r="AU44" s="473" t="s">
        <v>65</v>
      </c>
      <c r="AX44" s="483"/>
      <c r="AY44" s="1117"/>
      <c r="AZ44" s="1118"/>
      <c r="BA44" s="1138"/>
      <c r="BB44" s="1139"/>
      <c r="BC44" s="1140"/>
      <c r="BD44" s="1114"/>
      <c r="BE44" s="1114"/>
      <c r="BF44" s="1114"/>
      <c r="BG44" s="1114"/>
      <c r="BH44" s="1114"/>
      <c r="BI44" s="1114"/>
      <c r="BJ44" s="1114"/>
      <c r="BK44" s="473" t="s">
        <v>65</v>
      </c>
      <c r="BP44" s="355">
        <f t="shared" si="11"/>
        <v>5</v>
      </c>
      <c r="BQ44" s="355">
        <f t="shared" si="12"/>
        <v>3</v>
      </c>
      <c r="BR44" s="355">
        <f t="shared" si="6"/>
        <v>1</v>
      </c>
      <c r="BS44" s="355">
        <f t="shared" si="7"/>
        <v>1</v>
      </c>
      <c r="BT44" s="355" t="str">
        <f t="shared" ca="1" si="13"/>
        <v>F</v>
      </c>
      <c r="BU44" s="355" t="str">
        <f t="shared" ca="1" si="9"/>
        <v>F3</v>
      </c>
      <c r="BV44" s="355" t="e">
        <f t="shared" ca="1" si="14"/>
        <v>#N/A</v>
      </c>
    </row>
    <row r="45" spans="2:96" ht="15.75" customHeight="1" x14ac:dyDescent="0.25">
      <c r="B45" s="1119">
        <v>1</v>
      </c>
      <c r="C45" s="1121" t="e">
        <f ca="1">OFFSET('予選(I)'!$B$3,予選一覧!P45,0)</f>
        <v>#N/A</v>
      </c>
      <c r="D45" s="1122"/>
      <c r="E45" s="1125"/>
      <c r="F45" s="1126"/>
      <c r="G45" s="1127"/>
      <c r="H45" s="1131" t="e">
        <f ca="1">OFFSET('予選(I)'!$V$3,予選一覧!P45,0)</f>
        <v>#N/A</v>
      </c>
      <c r="I45" s="1131"/>
      <c r="J45" s="1131"/>
      <c r="K45" s="1131" t="e">
        <f ca="1">OFFSET('予選(I)'!$Y$3,予選一覧!P45,0)</f>
        <v>#N/A</v>
      </c>
      <c r="L45" s="1131"/>
      <c r="M45" s="1131" t="e">
        <f ca="1">OFFSET('予選(I)'!$AA$3,予選一覧!P45,0)</f>
        <v>#N/A</v>
      </c>
      <c r="N45" s="1131"/>
      <c r="O45" s="1132" t="e">
        <f ca="1">K45-M45</f>
        <v>#N/A</v>
      </c>
      <c r="P45" s="1134" t="e">
        <f>MATCH(B45,'予選(J)'!$AD$4:$AD$13,0)</f>
        <v>#N/A</v>
      </c>
      <c r="Q45" s="1185"/>
      <c r="R45" s="1119">
        <v>1</v>
      </c>
      <c r="S45" s="1121" t="e">
        <f ca="1">OFFSET('予選(J)'!$B$3,予選一覧!AF45,0)</f>
        <v>#N/A</v>
      </c>
      <c r="T45" s="1122"/>
      <c r="U45" s="1125"/>
      <c r="V45" s="1126"/>
      <c r="W45" s="1127"/>
      <c r="X45" s="1131" t="e">
        <f ca="1">OFFSET('予選(J)'!$V$3,予選一覧!AF45,0)</f>
        <v>#N/A</v>
      </c>
      <c r="Y45" s="1131"/>
      <c r="Z45" s="1131"/>
      <c r="AA45" s="1131" t="e">
        <f ca="1">OFFSET('予選(J)'!$Y$3,予選一覧!AF45,0)</f>
        <v>#N/A</v>
      </c>
      <c r="AB45" s="1131"/>
      <c r="AC45" s="1131" t="e">
        <f ca="1">OFFSET('予選(J)'!$AA$3,予選一覧!AF45,0)</f>
        <v>#N/A</v>
      </c>
      <c r="AD45" s="1131"/>
      <c r="AE45" s="1132" t="e">
        <f ca="1">AA45-AC45</f>
        <v>#N/A</v>
      </c>
      <c r="AF45" s="1134" t="e">
        <f>MATCH(R45,'予選(J)'!$AD$4:$AD$13,0)</f>
        <v>#N/A</v>
      </c>
      <c r="AH45" s="1119">
        <v>1</v>
      </c>
      <c r="AI45" s="1121" t="e">
        <f ca="1">OFFSET('予選(K)'!$B$3,予選一覧!AV45,0)</f>
        <v>#N/A</v>
      </c>
      <c r="AJ45" s="1122"/>
      <c r="AK45" s="1125"/>
      <c r="AL45" s="1126"/>
      <c r="AM45" s="1127"/>
      <c r="AN45" s="1131" t="e">
        <f ca="1">OFFSET('予選(K)'!$V$3,予選一覧!AV45,0)</f>
        <v>#N/A</v>
      </c>
      <c r="AO45" s="1131"/>
      <c r="AP45" s="1131"/>
      <c r="AQ45" s="1131" t="e">
        <f ca="1">OFFSET('予選(K)'!$Y$3,予選一覧!AV45,0)</f>
        <v>#N/A</v>
      </c>
      <c r="AR45" s="1131"/>
      <c r="AS45" s="1131" t="e">
        <f ca="1">OFFSET('予選(K)'!$AA$3,予選一覧!AV45,0)</f>
        <v>#N/A</v>
      </c>
      <c r="AT45" s="1131"/>
      <c r="AU45" s="1132" t="e">
        <f ca="1">AQ45-AS45</f>
        <v>#N/A</v>
      </c>
      <c r="AV45" s="1134" t="e">
        <f>MATCH(AH45,'予選(K)'!$AD$4:$AD$13,0)</f>
        <v>#N/A</v>
      </c>
      <c r="AX45" s="1119">
        <v>1</v>
      </c>
      <c r="AY45" s="1121" t="e">
        <f ca="1">OFFSET('予選(L)'!$B$3,予選一覧!BL45,0)</f>
        <v>#N/A</v>
      </c>
      <c r="AZ45" s="1122"/>
      <c r="BA45" s="1125"/>
      <c r="BB45" s="1126"/>
      <c r="BC45" s="1127"/>
      <c r="BD45" s="1131" t="e">
        <f ca="1">OFFSET('予選(L)'!$V$3,予選一覧!BL45,0)</f>
        <v>#N/A</v>
      </c>
      <c r="BE45" s="1131"/>
      <c r="BF45" s="1131"/>
      <c r="BG45" s="1131" t="e">
        <f ca="1">OFFSET('予選(L)'!$Y$3,予選一覧!BL45,0)</f>
        <v>#N/A</v>
      </c>
      <c r="BH45" s="1131"/>
      <c r="BI45" s="1131" t="e">
        <f ca="1">OFFSET('予選(L)'!$AA$3,予選一覧!BL45,0)</f>
        <v>#N/A</v>
      </c>
      <c r="BJ45" s="1131"/>
      <c r="BK45" s="1132" t="e">
        <f ca="1">BG45-BI45</f>
        <v>#N/A</v>
      </c>
      <c r="BL45" s="1134" t="e">
        <f>MATCH(AX45,'予選(L)'!$AD$4:$AD$13,0)</f>
        <v>#N/A</v>
      </c>
      <c r="BP45" s="355">
        <f>BP40+1</f>
        <v>5</v>
      </c>
      <c r="BQ45" s="355">
        <f>BQ40</f>
        <v>4</v>
      </c>
      <c r="BR45" s="355">
        <f t="shared" si="6"/>
        <v>1</v>
      </c>
      <c r="BS45" s="355">
        <f t="shared" si="7"/>
        <v>1</v>
      </c>
      <c r="BT45" s="355" t="str">
        <f t="shared" ca="1" si="13"/>
        <v>F</v>
      </c>
      <c r="BU45" s="355" t="str">
        <f t="shared" ca="1" si="9"/>
        <v>F4</v>
      </c>
      <c r="BV45" s="355" t="e">
        <f t="shared" ca="1" si="14"/>
        <v>#N/A</v>
      </c>
    </row>
    <row r="46" spans="2:96" ht="15.75" customHeight="1" x14ac:dyDescent="0.25">
      <c r="B46" s="1120"/>
      <c r="C46" s="1123"/>
      <c r="D46" s="1124"/>
      <c r="E46" s="1128"/>
      <c r="F46" s="1129"/>
      <c r="G46" s="1130"/>
      <c r="H46" s="1131"/>
      <c r="I46" s="1131"/>
      <c r="J46" s="1131"/>
      <c r="K46" s="1131"/>
      <c r="L46" s="1131"/>
      <c r="M46" s="1131"/>
      <c r="N46" s="1131"/>
      <c r="O46" s="1133"/>
      <c r="P46" s="1134"/>
      <c r="Q46" s="1185"/>
      <c r="R46" s="1120"/>
      <c r="S46" s="1123"/>
      <c r="T46" s="1124"/>
      <c r="U46" s="1128"/>
      <c r="V46" s="1129"/>
      <c r="W46" s="1130"/>
      <c r="X46" s="1131"/>
      <c r="Y46" s="1131"/>
      <c r="Z46" s="1131"/>
      <c r="AA46" s="1131"/>
      <c r="AB46" s="1131"/>
      <c r="AC46" s="1131"/>
      <c r="AD46" s="1131"/>
      <c r="AE46" s="1133"/>
      <c r="AF46" s="1134"/>
      <c r="AH46" s="1120"/>
      <c r="AI46" s="1123"/>
      <c r="AJ46" s="1124"/>
      <c r="AK46" s="1128"/>
      <c r="AL46" s="1129"/>
      <c r="AM46" s="1130"/>
      <c r="AN46" s="1131"/>
      <c r="AO46" s="1131"/>
      <c r="AP46" s="1131"/>
      <c r="AQ46" s="1131"/>
      <c r="AR46" s="1131"/>
      <c r="AS46" s="1131"/>
      <c r="AT46" s="1131"/>
      <c r="AU46" s="1133"/>
      <c r="AV46" s="1134"/>
      <c r="AX46" s="1120"/>
      <c r="AY46" s="1123"/>
      <c r="AZ46" s="1124"/>
      <c r="BA46" s="1128"/>
      <c r="BB46" s="1129"/>
      <c r="BC46" s="1130"/>
      <c r="BD46" s="1131"/>
      <c r="BE46" s="1131"/>
      <c r="BF46" s="1131"/>
      <c r="BG46" s="1131"/>
      <c r="BH46" s="1131"/>
      <c r="BI46" s="1131"/>
      <c r="BJ46" s="1131"/>
      <c r="BK46" s="1133"/>
      <c r="BL46" s="1134"/>
      <c r="BP46" s="355">
        <f t="shared" si="11"/>
        <v>5</v>
      </c>
      <c r="BQ46" s="355">
        <f t="shared" si="12"/>
        <v>5</v>
      </c>
      <c r="BR46" s="355">
        <f t="shared" si="6"/>
        <v>1</v>
      </c>
      <c r="BS46" s="355">
        <f t="shared" si="7"/>
        <v>1</v>
      </c>
      <c r="BT46" s="355" t="str">
        <f t="shared" ca="1" si="13"/>
        <v>F</v>
      </c>
      <c r="BU46" s="355" t="str">
        <f t="shared" ca="1" si="9"/>
        <v>F5</v>
      </c>
      <c r="BV46" s="355" t="str">
        <f t="shared" ca="1" si="14"/>
        <v>エルフシュリット一宮</v>
      </c>
    </row>
    <row r="47" spans="2:96" ht="15.75" customHeight="1" x14ac:dyDescent="0.25">
      <c r="B47" s="1143">
        <v>2</v>
      </c>
      <c r="C47" s="1147" t="e">
        <f ca="1">OFFSET('予選(I)'!$B$3,予選一覧!P47,0)</f>
        <v>#N/A</v>
      </c>
      <c r="D47" s="1148"/>
      <c r="E47" s="1151"/>
      <c r="F47" s="1152"/>
      <c r="G47" s="1153"/>
      <c r="H47" s="1143" t="e">
        <f ca="1">OFFSET('予選(I)'!$V$3,予選一覧!P47,0)</f>
        <v>#N/A</v>
      </c>
      <c r="I47" s="1143"/>
      <c r="J47" s="1143"/>
      <c r="K47" s="1143" t="e">
        <f ca="1">OFFSET('予選(I)'!$Y$3,予選一覧!P47,0)</f>
        <v>#N/A</v>
      </c>
      <c r="L47" s="1143"/>
      <c r="M47" s="1143" t="e">
        <f ca="1">OFFSET('予選(I)'!$AA$3,予選一覧!P47,0)</f>
        <v>#N/A</v>
      </c>
      <c r="N47" s="1143"/>
      <c r="O47" s="1141" t="e">
        <f ca="1">K47-M47</f>
        <v>#N/A</v>
      </c>
      <c r="P47" s="1134" t="e">
        <f>MATCH(B47,'予選(J)'!$AD$4:$AD$13,0)</f>
        <v>#N/A</v>
      </c>
      <c r="Q47" s="1185"/>
      <c r="R47" s="1143">
        <v>2</v>
      </c>
      <c r="S47" s="1147" t="e">
        <f ca="1">OFFSET('予選(J)'!$B$3,予選一覧!AF47,0)</f>
        <v>#N/A</v>
      </c>
      <c r="T47" s="1148"/>
      <c r="U47" s="1151"/>
      <c r="V47" s="1152"/>
      <c r="W47" s="1153"/>
      <c r="X47" s="1143" t="e">
        <f ca="1">OFFSET('予選(J)'!$V$3,予選一覧!AF47,0)</f>
        <v>#N/A</v>
      </c>
      <c r="Y47" s="1143"/>
      <c r="Z47" s="1143"/>
      <c r="AA47" s="1143" t="e">
        <f ca="1">OFFSET('予選(J)'!$Y$3,予選一覧!AF47,0)</f>
        <v>#N/A</v>
      </c>
      <c r="AB47" s="1143"/>
      <c r="AC47" s="1143" t="e">
        <f ca="1">OFFSET('予選(J)'!$AA$3,予選一覧!AF47,0)</f>
        <v>#N/A</v>
      </c>
      <c r="AD47" s="1143"/>
      <c r="AE47" s="1141" t="e">
        <f ca="1">AA47-AC47</f>
        <v>#N/A</v>
      </c>
      <c r="AF47" s="1134" t="e">
        <f>MATCH(R47,'予選(J)'!$AD$4:$AD$13,0)</f>
        <v>#N/A</v>
      </c>
      <c r="AH47" s="1143">
        <v>2</v>
      </c>
      <c r="AI47" s="1147" t="e">
        <f ca="1">OFFSET('予選(K)'!$B$3,予選一覧!AV47,0)</f>
        <v>#N/A</v>
      </c>
      <c r="AJ47" s="1148"/>
      <c r="AK47" s="1151"/>
      <c r="AL47" s="1152"/>
      <c r="AM47" s="1153"/>
      <c r="AN47" s="1143" t="e">
        <f ca="1">OFFSET('予選(K)'!$V$3,予選一覧!AV47,0)</f>
        <v>#N/A</v>
      </c>
      <c r="AO47" s="1143"/>
      <c r="AP47" s="1143"/>
      <c r="AQ47" s="1143" t="e">
        <f ca="1">OFFSET('予選(K)'!$Y$3,予選一覧!AV47,0)</f>
        <v>#N/A</v>
      </c>
      <c r="AR47" s="1143"/>
      <c r="AS47" s="1143" t="e">
        <f ca="1">OFFSET('予選(K)'!$AA$3,予選一覧!AV47,0)</f>
        <v>#N/A</v>
      </c>
      <c r="AT47" s="1143"/>
      <c r="AU47" s="1141" t="e">
        <f ca="1">AQ47-AS47</f>
        <v>#N/A</v>
      </c>
      <c r="AV47" s="1134" t="e">
        <f>MATCH(AH47,'予選(K)'!$AD$4:$AD$13,0)</f>
        <v>#N/A</v>
      </c>
      <c r="AX47" s="1143">
        <v>2</v>
      </c>
      <c r="AY47" s="1147" t="e">
        <f ca="1">OFFSET('予選(L)'!$B$3,予選一覧!BL47,0)</f>
        <v>#N/A</v>
      </c>
      <c r="AZ47" s="1148"/>
      <c r="BA47" s="1151"/>
      <c r="BB47" s="1152"/>
      <c r="BC47" s="1153"/>
      <c r="BD47" s="1143" t="e">
        <f ca="1">OFFSET('予選(L)'!$V$3,予選一覧!BL47,0)</f>
        <v>#N/A</v>
      </c>
      <c r="BE47" s="1143"/>
      <c r="BF47" s="1143"/>
      <c r="BG47" s="1143" t="e">
        <f ca="1">OFFSET('予選(L)'!$Y$3,予選一覧!BL47,0)</f>
        <v>#N/A</v>
      </c>
      <c r="BH47" s="1143"/>
      <c r="BI47" s="1143" t="e">
        <f ca="1">OFFSET('予選(L)'!$AA$3,予選一覧!BL47,0)</f>
        <v>#N/A</v>
      </c>
      <c r="BJ47" s="1143"/>
      <c r="BK47" s="1141" t="e">
        <f ca="1">BG47-BI47</f>
        <v>#N/A</v>
      </c>
      <c r="BL47" s="1134" t="e">
        <f>MATCH(AX47,'予選(L)'!$AD$4:$AD$13,0)</f>
        <v>#N/A</v>
      </c>
      <c r="BP47" s="355">
        <f t="shared" si="11"/>
        <v>6</v>
      </c>
      <c r="BQ47" s="355">
        <f t="shared" si="12"/>
        <v>1</v>
      </c>
      <c r="BR47" s="355">
        <f t="shared" si="6"/>
        <v>2</v>
      </c>
      <c r="BS47" s="355">
        <f t="shared" si="7"/>
        <v>1</v>
      </c>
      <c r="BT47" s="355" t="str">
        <f t="shared" ca="1" si="13"/>
        <v>G</v>
      </c>
      <c r="BU47" s="355" t="str">
        <f t="shared" ca="1" si="9"/>
        <v>G1</v>
      </c>
      <c r="BV47" s="355" t="e">
        <f t="shared" ca="1" si="14"/>
        <v>#N/A</v>
      </c>
    </row>
    <row r="48" spans="2:96" ht="15.75" customHeight="1" x14ac:dyDescent="0.25">
      <c r="B48" s="1143"/>
      <c r="C48" s="1149"/>
      <c r="D48" s="1150"/>
      <c r="E48" s="1154"/>
      <c r="F48" s="1155"/>
      <c r="G48" s="1156"/>
      <c r="H48" s="1143"/>
      <c r="I48" s="1143"/>
      <c r="J48" s="1143"/>
      <c r="K48" s="1143"/>
      <c r="L48" s="1143"/>
      <c r="M48" s="1143"/>
      <c r="N48" s="1143"/>
      <c r="O48" s="1142"/>
      <c r="P48" s="1134"/>
      <c r="Q48" s="1185"/>
      <c r="R48" s="1143"/>
      <c r="S48" s="1149"/>
      <c r="T48" s="1150"/>
      <c r="U48" s="1154"/>
      <c r="V48" s="1155"/>
      <c r="W48" s="1156"/>
      <c r="X48" s="1143"/>
      <c r="Y48" s="1143"/>
      <c r="Z48" s="1143"/>
      <c r="AA48" s="1143"/>
      <c r="AB48" s="1143"/>
      <c r="AC48" s="1143"/>
      <c r="AD48" s="1143"/>
      <c r="AE48" s="1142"/>
      <c r="AF48" s="1134"/>
      <c r="AH48" s="1143"/>
      <c r="AI48" s="1149"/>
      <c r="AJ48" s="1150"/>
      <c r="AK48" s="1154"/>
      <c r="AL48" s="1155"/>
      <c r="AM48" s="1156"/>
      <c r="AN48" s="1143"/>
      <c r="AO48" s="1143"/>
      <c r="AP48" s="1143"/>
      <c r="AQ48" s="1143"/>
      <c r="AR48" s="1143"/>
      <c r="AS48" s="1143"/>
      <c r="AT48" s="1143"/>
      <c r="AU48" s="1142"/>
      <c r="AV48" s="1134"/>
      <c r="AX48" s="1143"/>
      <c r="AY48" s="1149"/>
      <c r="AZ48" s="1150"/>
      <c r="BA48" s="1154"/>
      <c r="BB48" s="1155"/>
      <c r="BC48" s="1156"/>
      <c r="BD48" s="1143"/>
      <c r="BE48" s="1143"/>
      <c r="BF48" s="1143"/>
      <c r="BG48" s="1143"/>
      <c r="BH48" s="1143"/>
      <c r="BI48" s="1143"/>
      <c r="BJ48" s="1143"/>
      <c r="BK48" s="1142"/>
      <c r="BL48" s="1134"/>
      <c r="BP48" s="355">
        <f t="shared" si="11"/>
        <v>6</v>
      </c>
      <c r="BQ48" s="355">
        <f t="shared" si="12"/>
        <v>2</v>
      </c>
      <c r="BR48" s="355">
        <f t="shared" si="6"/>
        <v>2</v>
      </c>
      <c r="BS48" s="355">
        <f t="shared" si="7"/>
        <v>1</v>
      </c>
      <c r="BT48" s="355" t="str">
        <f t="shared" ca="1" si="13"/>
        <v>G</v>
      </c>
      <c r="BU48" s="355" t="str">
        <f t="shared" ca="1" si="9"/>
        <v>G2</v>
      </c>
      <c r="BV48" s="355" t="e">
        <f t="shared" ca="1" si="14"/>
        <v>#N/A</v>
      </c>
    </row>
    <row r="49" spans="2:74" ht="15.75" customHeight="1" x14ac:dyDescent="0.25">
      <c r="B49" s="1172">
        <v>3</v>
      </c>
      <c r="C49" s="1174" t="e">
        <f ca="1">OFFSET('予選(I)'!$B$3,予選一覧!P49,0)</f>
        <v>#N/A</v>
      </c>
      <c r="D49" s="1175"/>
      <c r="E49" s="1096"/>
      <c r="F49" s="1178"/>
      <c r="G49" s="1097"/>
      <c r="H49" s="1114" t="e">
        <f ca="1">OFFSET('予選(I)'!$V$3,予選一覧!P49,0)</f>
        <v>#N/A</v>
      </c>
      <c r="I49" s="1114"/>
      <c r="J49" s="1114"/>
      <c r="K49" s="1114" t="e">
        <f ca="1">OFFSET('予選(I)'!$Y$3,予選一覧!P49,0)</f>
        <v>#N/A</v>
      </c>
      <c r="L49" s="1114"/>
      <c r="M49" s="1114" t="e">
        <f ca="1">OFFSET('予選(I)'!$AA$3,予選一覧!P49,0)</f>
        <v>#N/A</v>
      </c>
      <c r="N49" s="1114"/>
      <c r="O49" s="1180" t="e">
        <f ca="1">K49-M49</f>
        <v>#N/A</v>
      </c>
      <c r="P49" s="1134" t="e">
        <f>MATCH(B49,'予選(J)'!$AD$4:$AD$13,0)</f>
        <v>#N/A</v>
      </c>
      <c r="Q49" s="1185"/>
      <c r="R49" s="1157">
        <v>3</v>
      </c>
      <c r="S49" s="1159" t="e">
        <f ca="1">OFFSET('予選(J)'!$B$3,予選一覧!AF49,0)</f>
        <v>#N/A</v>
      </c>
      <c r="T49" s="1160"/>
      <c r="U49" s="1163"/>
      <c r="V49" s="1164"/>
      <c r="W49" s="1165"/>
      <c r="X49" s="1169" t="e">
        <f ca="1">OFFSET('予選(J)'!$V$3,予選一覧!AF49,0)</f>
        <v>#N/A</v>
      </c>
      <c r="Y49" s="1169"/>
      <c r="Z49" s="1169"/>
      <c r="AA49" s="1169" t="e">
        <f ca="1">OFFSET('予選(J)'!$Y$3,予選一覧!AF49,0)</f>
        <v>#N/A</v>
      </c>
      <c r="AB49" s="1169"/>
      <c r="AC49" s="1169" t="e">
        <f ca="1">OFFSET('予選(J)'!$AA$3,予選一覧!AF49,0)</f>
        <v>#N/A</v>
      </c>
      <c r="AD49" s="1169"/>
      <c r="AE49" s="1170" t="e">
        <f ca="1">AA49-AC49</f>
        <v>#N/A</v>
      </c>
      <c r="AF49" s="1134" t="e">
        <f>MATCH(R49,'予選(J)'!$AD$4:$AD$13,0)</f>
        <v>#N/A</v>
      </c>
      <c r="AH49" s="1157">
        <v>3</v>
      </c>
      <c r="AI49" s="1159" t="e">
        <f ca="1">OFFSET('予選(K)'!$B$3,予選一覧!AV49,0)</f>
        <v>#N/A</v>
      </c>
      <c r="AJ49" s="1160"/>
      <c r="AK49" s="1163"/>
      <c r="AL49" s="1164"/>
      <c r="AM49" s="1165"/>
      <c r="AN49" s="1169" t="e">
        <f ca="1">OFFSET('予選(K)'!$V$3,予選一覧!AV49,0)</f>
        <v>#N/A</v>
      </c>
      <c r="AO49" s="1169"/>
      <c r="AP49" s="1169"/>
      <c r="AQ49" s="1169" t="e">
        <f ca="1">OFFSET('予選(K)'!$Y$3,予選一覧!AV49,0)</f>
        <v>#N/A</v>
      </c>
      <c r="AR49" s="1169"/>
      <c r="AS49" s="1169" t="e">
        <f ca="1">OFFSET('予選(K)'!$AA$3,予選一覧!AV49,0)</f>
        <v>#N/A</v>
      </c>
      <c r="AT49" s="1169"/>
      <c r="AU49" s="1170" t="e">
        <f ca="1">AQ49-AS49</f>
        <v>#N/A</v>
      </c>
      <c r="AV49" s="1134" t="e">
        <f>MATCH(AH49,'予選(K)'!$AD$4:$AD$13,0)</f>
        <v>#N/A</v>
      </c>
      <c r="AX49" s="1172">
        <v>3</v>
      </c>
      <c r="AY49" s="1174" t="e">
        <f ca="1">OFFSET('予選(L)'!$B$3,予選一覧!BL49,0)</f>
        <v>#N/A</v>
      </c>
      <c r="AZ49" s="1175"/>
      <c r="BA49" s="1096"/>
      <c r="BB49" s="1178"/>
      <c r="BC49" s="1097"/>
      <c r="BD49" s="1114" t="e">
        <f ca="1">OFFSET('予選(L)'!$V$3,予選一覧!BL49,0)</f>
        <v>#N/A</v>
      </c>
      <c r="BE49" s="1114"/>
      <c r="BF49" s="1114"/>
      <c r="BG49" s="1114" t="e">
        <f ca="1">OFFSET('予選(L)'!$Y$3,予選一覧!BL49,0)</f>
        <v>#N/A</v>
      </c>
      <c r="BH49" s="1114"/>
      <c r="BI49" s="1114" t="e">
        <f ca="1">OFFSET('予選(L)'!$AA$3,予選一覧!BL49,0)</f>
        <v>#N/A</v>
      </c>
      <c r="BJ49" s="1114"/>
      <c r="BK49" s="1180" t="e">
        <f ca="1">BG49-BI49</f>
        <v>#N/A</v>
      </c>
      <c r="BL49" s="1134" t="e">
        <f>MATCH(AX49,'予選(L)'!$AD$4:$AD$13,0)</f>
        <v>#N/A</v>
      </c>
      <c r="BP49" s="355">
        <f t="shared" si="11"/>
        <v>6</v>
      </c>
      <c r="BQ49" s="355">
        <f t="shared" si="12"/>
        <v>3</v>
      </c>
      <c r="BR49" s="355">
        <f t="shared" si="6"/>
        <v>2</v>
      </c>
      <c r="BS49" s="355">
        <f t="shared" si="7"/>
        <v>1</v>
      </c>
      <c r="BT49" s="355" t="str">
        <f t="shared" ca="1" si="13"/>
        <v>G</v>
      </c>
      <c r="BU49" s="355" t="str">
        <f t="shared" ca="1" si="9"/>
        <v>G3</v>
      </c>
      <c r="BV49" s="355" t="e">
        <f t="shared" ca="1" si="14"/>
        <v>#N/A</v>
      </c>
    </row>
    <row r="50" spans="2:74" ht="15.75" customHeight="1" x14ac:dyDescent="0.25">
      <c r="B50" s="1173"/>
      <c r="C50" s="1176"/>
      <c r="D50" s="1177"/>
      <c r="E50" s="1098"/>
      <c r="F50" s="1179"/>
      <c r="G50" s="1099"/>
      <c r="H50" s="1114"/>
      <c r="I50" s="1114"/>
      <c r="J50" s="1114"/>
      <c r="K50" s="1114"/>
      <c r="L50" s="1114"/>
      <c r="M50" s="1114"/>
      <c r="N50" s="1114"/>
      <c r="O50" s="1181"/>
      <c r="P50" s="1134"/>
      <c r="Q50" s="1185"/>
      <c r="R50" s="1158"/>
      <c r="S50" s="1161"/>
      <c r="T50" s="1162"/>
      <c r="U50" s="1166"/>
      <c r="V50" s="1167"/>
      <c r="W50" s="1168"/>
      <c r="X50" s="1169"/>
      <c r="Y50" s="1169"/>
      <c r="Z50" s="1169"/>
      <c r="AA50" s="1169"/>
      <c r="AB50" s="1169"/>
      <c r="AC50" s="1169"/>
      <c r="AD50" s="1169"/>
      <c r="AE50" s="1171"/>
      <c r="AF50" s="1134"/>
      <c r="AH50" s="1158"/>
      <c r="AI50" s="1161"/>
      <c r="AJ50" s="1162"/>
      <c r="AK50" s="1166"/>
      <c r="AL50" s="1167"/>
      <c r="AM50" s="1168"/>
      <c r="AN50" s="1169"/>
      <c r="AO50" s="1169"/>
      <c r="AP50" s="1169"/>
      <c r="AQ50" s="1169"/>
      <c r="AR50" s="1169"/>
      <c r="AS50" s="1169"/>
      <c r="AT50" s="1169"/>
      <c r="AU50" s="1171"/>
      <c r="AV50" s="1134"/>
      <c r="AX50" s="1173"/>
      <c r="AY50" s="1176"/>
      <c r="AZ50" s="1177"/>
      <c r="BA50" s="1098"/>
      <c r="BB50" s="1179"/>
      <c r="BC50" s="1099"/>
      <c r="BD50" s="1114"/>
      <c r="BE50" s="1114"/>
      <c r="BF50" s="1114"/>
      <c r="BG50" s="1114"/>
      <c r="BH50" s="1114"/>
      <c r="BI50" s="1114"/>
      <c r="BJ50" s="1114"/>
      <c r="BK50" s="1181"/>
      <c r="BL50" s="1134"/>
      <c r="BP50" s="355">
        <f t="shared" si="11"/>
        <v>6</v>
      </c>
      <c r="BQ50" s="355">
        <f t="shared" si="12"/>
        <v>4</v>
      </c>
      <c r="BR50" s="355">
        <f t="shared" si="6"/>
        <v>2</v>
      </c>
      <c r="BS50" s="355">
        <f t="shared" si="7"/>
        <v>1</v>
      </c>
      <c r="BT50" s="355" t="str">
        <f t="shared" ca="1" si="13"/>
        <v>G</v>
      </c>
      <c r="BU50" s="355" t="str">
        <f t="shared" ca="1" si="9"/>
        <v>G4</v>
      </c>
      <c r="BV50" s="355" t="e">
        <f t="shared" ca="1" si="14"/>
        <v>#N/A</v>
      </c>
    </row>
    <row r="51" spans="2:74" x14ac:dyDescent="0.25">
      <c r="B51" s="1114">
        <v>4</v>
      </c>
      <c r="C51" s="1174" t="e">
        <f ca="1">OFFSET('予選(I)'!$B$3,予選一覧!P51,0)</f>
        <v>#N/A</v>
      </c>
      <c r="D51" s="1175"/>
      <c r="E51" s="1096" t="s">
        <v>284</v>
      </c>
      <c r="F51" s="1178"/>
      <c r="G51" s="1097"/>
      <c r="H51" s="1114" t="e">
        <f ca="1">OFFSET('予選(I)'!$V$3,予選一覧!P51,0)</f>
        <v>#N/A</v>
      </c>
      <c r="I51" s="1114"/>
      <c r="J51" s="1114"/>
      <c r="K51" s="1114" t="e">
        <f ca="1">OFFSET('予選(I)'!$Y$3,予選一覧!P51,0)</f>
        <v>#N/A</v>
      </c>
      <c r="L51" s="1114"/>
      <c r="M51" s="1114" t="e">
        <f ca="1">OFFSET('予選(I)'!$AA$3,予選一覧!P51,0)</f>
        <v>#N/A</v>
      </c>
      <c r="N51" s="1114"/>
      <c r="O51" s="1180" t="e">
        <f ca="1">K51-M51</f>
        <v>#N/A</v>
      </c>
      <c r="P51" s="1134" t="e">
        <f>MATCH(B51,'予選(J)'!$AD$4:$AD$13,0)</f>
        <v>#N/A</v>
      </c>
      <c r="Q51" s="1185"/>
      <c r="R51" s="1114">
        <v>4</v>
      </c>
      <c r="S51" s="1174" t="e">
        <f ca="1">OFFSET('予選(J)'!$B$3,予選一覧!AF51,0)</f>
        <v>#N/A</v>
      </c>
      <c r="T51" s="1175"/>
      <c r="U51" s="1096"/>
      <c r="V51" s="1178"/>
      <c r="W51" s="1097"/>
      <c r="X51" s="1114" t="e">
        <f ca="1">OFFSET('予選(J)'!$V$3,予選一覧!AF51,0)</f>
        <v>#N/A</v>
      </c>
      <c r="Y51" s="1114"/>
      <c r="Z51" s="1114"/>
      <c r="AA51" s="1114" t="e">
        <f ca="1">OFFSET('予選(J)'!$Y$3,予選一覧!AF51,0)</f>
        <v>#N/A</v>
      </c>
      <c r="AB51" s="1114"/>
      <c r="AC51" s="1114" t="e">
        <f ca="1">OFFSET('予選(J)'!$AA$3,予選一覧!AF51,0)</f>
        <v>#N/A</v>
      </c>
      <c r="AD51" s="1114"/>
      <c r="AE51" s="1180" t="e">
        <f ca="1">AA51-AC51</f>
        <v>#N/A</v>
      </c>
      <c r="AF51" s="1134" t="e">
        <f>MATCH(R51,'予選(J)'!$AD$4:$AD$13,0)</f>
        <v>#N/A</v>
      </c>
      <c r="AH51" s="1114">
        <v>4</v>
      </c>
      <c r="AI51" s="1174" t="e">
        <f ca="1">OFFSET('予選(K)'!$B$3,予選一覧!AV51,0)</f>
        <v>#N/A</v>
      </c>
      <c r="AJ51" s="1175"/>
      <c r="AK51" s="1096" t="s">
        <v>284</v>
      </c>
      <c r="AL51" s="1178"/>
      <c r="AM51" s="1097"/>
      <c r="AN51" s="1114" t="e">
        <f ca="1">OFFSET('予選(K)'!$V$3,予選一覧!AV51,0)</f>
        <v>#N/A</v>
      </c>
      <c r="AO51" s="1114"/>
      <c r="AP51" s="1114"/>
      <c r="AQ51" s="1114" t="e">
        <f ca="1">OFFSET('予選(K)'!$Y$3,予選一覧!AV51,0)</f>
        <v>#N/A</v>
      </c>
      <c r="AR51" s="1114"/>
      <c r="AS51" s="1114" t="e">
        <f ca="1">OFFSET('予選(K)'!$AA$3,予選一覧!AV51,0)</f>
        <v>#N/A</v>
      </c>
      <c r="AT51" s="1114"/>
      <c r="AU51" s="1180" t="e">
        <f ca="1">AQ51-AS51</f>
        <v>#N/A</v>
      </c>
      <c r="AV51" s="1134" t="e">
        <f>MATCH(AH51,'予選(K)'!$AD$4:$AD$13,0)</f>
        <v>#N/A</v>
      </c>
      <c r="AX51" s="1114">
        <v>4</v>
      </c>
      <c r="AY51" s="1174" t="e">
        <f ca="1">OFFSET('予選(L)'!$B$3,予選一覧!BL51,0)</f>
        <v>#N/A</v>
      </c>
      <c r="AZ51" s="1175"/>
      <c r="BA51" s="1096" t="s">
        <v>284</v>
      </c>
      <c r="BB51" s="1178"/>
      <c r="BC51" s="1097"/>
      <c r="BD51" s="1114" t="e">
        <f ca="1">OFFSET('予選(L)'!$V$3,予選一覧!BL51,0)</f>
        <v>#N/A</v>
      </c>
      <c r="BE51" s="1114"/>
      <c r="BF51" s="1114"/>
      <c r="BG51" s="1114" t="e">
        <f ca="1">OFFSET('予選(L)'!$Y$3,予選一覧!BL51,0)</f>
        <v>#N/A</v>
      </c>
      <c r="BH51" s="1114"/>
      <c r="BI51" s="1114" t="e">
        <f ca="1">OFFSET('予選(L)'!$AA$3,予選一覧!BL51,0)</f>
        <v>#N/A</v>
      </c>
      <c r="BJ51" s="1114"/>
      <c r="BK51" s="1180" t="e">
        <f ca="1">BG51-BI51</f>
        <v>#N/A</v>
      </c>
      <c r="BL51" s="1134" t="e">
        <f>MATCH(AX51,'予選(L)'!$AD$4:$AD$13,0)</f>
        <v>#N/A</v>
      </c>
      <c r="BP51" s="355">
        <f t="shared" si="11"/>
        <v>6</v>
      </c>
      <c r="BQ51" s="355">
        <f t="shared" si="12"/>
        <v>5</v>
      </c>
      <c r="BR51" s="355">
        <f t="shared" si="6"/>
        <v>2</v>
      </c>
      <c r="BS51" s="355">
        <f t="shared" si="7"/>
        <v>1</v>
      </c>
      <c r="BT51" s="355" t="str">
        <f ca="1">OFFSET($C$17,BS51*13,BR51*16)</f>
        <v>G</v>
      </c>
      <c r="BU51" s="355" t="str">
        <f t="shared" ca="1" si="9"/>
        <v>G5</v>
      </c>
      <c r="BV51" s="355" t="e">
        <f t="shared" ca="1" si="14"/>
        <v>#N/A</v>
      </c>
    </row>
    <row r="52" spans="2:74" x14ac:dyDescent="0.25">
      <c r="B52" s="1114"/>
      <c r="C52" s="1176"/>
      <c r="D52" s="1177"/>
      <c r="E52" s="1098"/>
      <c r="F52" s="1179"/>
      <c r="G52" s="1099"/>
      <c r="H52" s="1114"/>
      <c r="I52" s="1114"/>
      <c r="J52" s="1114"/>
      <c r="K52" s="1114"/>
      <c r="L52" s="1114"/>
      <c r="M52" s="1114"/>
      <c r="N52" s="1114"/>
      <c r="O52" s="1181"/>
      <c r="P52" s="1134"/>
      <c r="Q52" s="1185"/>
      <c r="R52" s="1114"/>
      <c r="S52" s="1176"/>
      <c r="T52" s="1177"/>
      <c r="U52" s="1098"/>
      <c r="V52" s="1179"/>
      <c r="W52" s="1099"/>
      <c r="X52" s="1114"/>
      <c r="Y52" s="1114"/>
      <c r="Z52" s="1114"/>
      <c r="AA52" s="1114"/>
      <c r="AB52" s="1114"/>
      <c r="AC52" s="1114"/>
      <c r="AD52" s="1114"/>
      <c r="AE52" s="1181"/>
      <c r="AF52" s="1134"/>
      <c r="AH52" s="1114"/>
      <c r="AI52" s="1176"/>
      <c r="AJ52" s="1177"/>
      <c r="AK52" s="1098"/>
      <c r="AL52" s="1179"/>
      <c r="AM52" s="1099"/>
      <c r="AN52" s="1114"/>
      <c r="AO52" s="1114"/>
      <c r="AP52" s="1114"/>
      <c r="AQ52" s="1114"/>
      <c r="AR52" s="1114"/>
      <c r="AS52" s="1114"/>
      <c r="AT52" s="1114"/>
      <c r="AU52" s="1181"/>
      <c r="AV52" s="1134"/>
      <c r="AX52" s="1114"/>
      <c r="AY52" s="1176"/>
      <c r="AZ52" s="1177"/>
      <c r="BA52" s="1098"/>
      <c r="BB52" s="1179"/>
      <c r="BC52" s="1099"/>
      <c r="BD52" s="1114"/>
      <c r="BE52" s="1114"/>
      <c r="BF52" s="1114"/>
      <c r="BG52" s="1114"/>
      <c r="BH52" s="1114"/>
      <c r="BI52" s="1114"/>
      <c r="BJ52" s="1114"/>
      <c r="BK52" s="1181"/>
      <c r="BL52" s="1134"/>
      <c r="BP52" s="355">
        <f t="shared" si="11"/>
        <v>7</v>
      </c>
      <c r="BQ52" s="355">
        <f t="shared" si="12"/>
        <v>1</v>
      </c>
      <c r="BR52" s="355">
        <f t="shared" si="6"/>
        <v>3</v>
      </c>
      <c r="BS52" s="355">
        <f t="shared" si="7"/>
        <v>1</v>
      </c>
      <c r="BT52" s="355" t="str">
        <f t="shared" ca="1" si="13"/>
        <v>H</v>
      </c>
      <c r="BU52" s="355" t="str">
        <f t="shared" ca="1" si="9"/>
        <v>H1</v>
      </c>
      <c r="BV52" s="355" t="e">
        <f t="shared" ca="1" si="14"/>
        <v>#N/A</v>
      </c>
    </row>
    <row r="53" spans="2:74" ht="15.75" customHeight="1" x14ac:dyDescent="0.25">
      <c r="B53" s="1172">
        <v>5</v>
      </c>
      <c r="C53" s="1174" t="e">
        <f ca="1">OFFSET('予選(I)'!$B$3,予選一覧!P53,0)</f>
        <v>#N/A</v>
      </c>
      <c r="D53" s="1175"/>
      <c r="E53" s="1096" t="s">
        <v>284</v>
      </c>
      <c r="F53" s="1178"/>
      <c r="G53" s="1097"/>
      <c r="H53" s="1114" t="e">
        <f ca="1">OFFSET('予選(I)'!$V$3,予選一覧!P53,0)</f>
        <v>#N/A</v>
      </c>
      <c r="I53" s="1114"/>
      <c r="J53" s="1114"/>
      <c r="K53" s="1114" t="e">
        <f ca="1">OFFSET('予選(I)'!$Y$3,予選一覧!P53,0)</f>
        <v>#N/A</v>
      </c>
      <c r="L53" s="1114"/>
      <c r="M53" s="1114" t="e">
        <f ca="1">OFFSET('予選(I)'!$AA$3,予選一覧!P53,0)</f>
        <v>#N/A</v>
      </c>
      <c r="N53" s="1114"/>
      <c r="O53" s="1180" t="e">
        <f ca="1">K53-M53</f>
        <v>#N/A</v>
      </c>
      <c r="P53" s="1134" t="e">
        <f>MATCH(B53,'予選(J)'!$AD$4:$AD$13,0)</f>
        <v>#N/A</v>
      </c>
      <c r="Q53" s="1185"/>
      <c r="R53" s="1172">
        <v>5</v>
      </c>
      <c r="S53" s="1174" t="e">
        <f ca="1">OFFSET('予選(J)'!$B$3,予選一覧!AF53,0)</f>
        <v>#N/A</v>
      </c>
      <c r="T53" s="1175"/>
      <c r="U53" s="1096" t="s">
        <v>284</v>
      </c>
      <c r="V53" s="1178"/>
      <c r="W53" s="1097"/>
      <c r="X53" s="1114" t="e">
        <f ca="1">OFFSET('予選(J)'!$V$3,予選一覧!AF53,0)</f>
        <v>#N/A</v>
      </c>
      <c r="Y53" s="1114"/>
      <c r="Z53" s="1114"/>
      <c r="AA53" s="1114" t="e">
        <f ca="1">OFFSET('予選(J)'!$Y$3,予選一覧!AF53,0)</f>
        <v>#N/A</v>
      </c>
      <c r="AB53" s="1114"/>
      <c r="AC53" s="1114" t="e">
        <f ca="1">OFFSET('予選(J)'!$AA$3,予選一覧!AF53,0)</f>
        <v>#N/A</v>
      </c>
      <c r="AD53" s="1114"/>
      <c r="AE53" s="1180" t="e">
        <f ca="1">AA53-AC53</f>
        <v>#N/A</v>
      </c>
      <c r="AF53" s="1134" t="e">
        <f>MATCH(R53,'予選(J)'!$AD$4:$AD$13,0)</f>
        <v>#N/A</v>
      </c>
      <c r="AH53" s="1172">
        <v>5</v>
      </c>
      <c r="AI53" s="1174" t="e">
        <f ca="1">OFFSET('予選(K)'!$B$3,予選一覧!AV53,0)</f>
        <v>#N/A</v>
      </c>
      <c r="AJ53" s="1175"/>
      <c r="AK53" s="1096" t="s">
        <v>284</v>
      </c>
      <c r="AL53" s="1178"/>
      <c r="AM53" s="1097"/>
      <c r="AN53" s="1114" t="e">
        <f ca="1">OFFSET('予選(K)'!$V$3,予選一覧!AV53,0)</f>
        <v>#N/A</v>
      </c>
      <c r="AO53" s="1114"/>
      <c r="AP53" s="1114"/>
      <c r="AQ53" s="1114" t="e">
        <f ca="1">OFFSET('予選(K)'!$Y$3,予選一覧!AV53,0)</f>
        <v>#N/A</v>
      </c>
      <c r="AR53" s="1114"/>
      <c r="AS53" s="1114" t="e">
        <f ca="1">OFFSET('予選(K)'!$AA$3,予選一覧!AV53,0)</f>
        <v>#N/A</v>
      </c>
      <c r="AT53" s="1114"/>
      <c r="AU53" s="1180" t="e">
        <f ca="1">AQ53-AS53</f>
        <v>#N/A</v>
      </c>
      <c r="AV53" s="1134" t="e">
        <f>MATCH(AH53,'予選(K)'!$AD$4:$AD$13,0)</f>
        <v>#N/A</v>
      </c>
      <c r="AX53" s="1172">
        <v>5</v>
      </c>
      <c r="AY53" s="1174"/>
      <c r="AZ53" s="1186"/>
      <c r="BA53" s="1096"/>
      <c r="BB53" s="1178"/>
      <c r="BC53" s="1097"/>
      <c r="BD53" s="1096"/>
      <c r="BE53" s="1178"/>
      <c r="BF53" s="1097"/>
      <c r="BG53" s="1096"/>
      <c r="BH53" s="1097"/>
      <c r="BI53" s="1096"/>
      <c r="BJ53" s="1097"/>
      <c r="BK53" s="1180"/>
      <c r="BL53" s="1182"/>
      <c r="BP53" s="355">
        <f t="shared" si="11"/>
        <v>7</v>
      </c>
      <c r="BQ53" s="355">
        <f t="shared" si="12"/>
        <v>2</v>
      </c>
      <c r="BR53" s="355">
        <f t="shared" si="6"/>
        <v>3</v>
      </c>
      <c r="BS53" s="355">
        <f t="shared" si="7"/>
        <v>1</v>
      </c>
      <c r="BT53" s="355" t="str">
        <f t="shared" ca="1" si="13"/>
        <v>H</v>
      </c>
      <c r="BU53" s="355" t="str">
        <f t="shared" ca="1" si="9"/>
        <v>H2</v>
      </c>
      <c r="BV53" s="355" t="e">
        <f t="shared" ca="1" si="14"/>
        <v>#N/A</v>
      </c>
    </row>
    <row r="54" spans="2:74" ht="15.75" customHeight="1" x14ac:dyDescent="0.25">
      <c r="B54" s="1173"/>
      <c r="C54" s="1176"/>
      <c r="D54" s="1177"/>
      <c r="E54" s="1098"/>
      <c r="F54" s="1179"/>
      <c r="G54" s="1099"/>
      <c r="H54" s="1114"/>
      <c r="I54" s="1114"/>
      <c r="J54" s="1114"/>
      <c r="K54" s="1114"/>
      <c r="L54" s="1114"/>
      <c r="M54" s="1114"/>
      <c r="N54" s="1114"/>
      <c r="O54" s="1181"/>
      <c r="P54" s="1134"/>
      <c r="Q54" s="1185"/>
      <c r="R54" s="1173"/>
      <c r="S54" s="1176"/>
      <c r="T54" s="1177"/>
      <c r="U54" s="1098"/>
      <c r="V54" s="1179"/>
      <c r="W54" s="1099"/>
      <c r="X54" s="1114"/>
      <c r="Y54" s="1114"/>
      <c r="Z54" s="1114"/>
      <c r="AA54" s="1114"/>
      <c r="AB54" s="1114"/>
      <c r="AC54" s="1114"/>
      <c r="AD54" s="1114"/>
      <c r="AE54" s="1181"/>
      <c r="AF54" s="1134"/>
      <c r="AH54" s="1173"/>
      <c r="AI54" s="1176"/>
      <c r="AJ54" s="1177"/>
      <c r="AK54" s="1098"/>
      <c r="AL54" s="1179"/>
      <c r="AM54" s="1099"/>
      <c r="AN54" s="1114"/>
      <c r="AO54" s="1114"/>
      <c r="AP54" s="1114"/>
      <c r="AQ54" s="1114"/>
      <c r="AR54" s="1114"/>
      <c r="AS54" s="1114"/>
      <c r="AT54" s="1114"/>
      <c r="AU54" s="1181"/>
      <c r="AV54" s="1134"/>
      <c r="AX54" s="1173"/>
      <c r="AY54" s="1187"/>
      <c r="AZ54" s="1188"/>
      <c r="BA54" s="1098"/>
      <c r="BB54" s="1179"/>
      <c r="BC54" s="1099"/>
      <c r="BD54" s="1098"/>
      <c r="BE54" s="1179"/>
      <c r="BF54" s="1099"/>
      <c r="BG54" s="1098"/>
      <c r="BH54" s="1099"/>
      <c r="BI54" s="1098"/>
      <c r="BJ54" s="1099"/>
      <c r="BK54" s="1181"/>
      <c r="BL54" s="1183"/>
      <c r="BP54" s="355">
        <f t="shared" si="11"/>
        <v>7</v>
      </c>
      <c r="BQ54" s="355">
        <f t="shared" si="12"/>
        <v>3</v>
      </c>
      <c r="BR54" s="355">
        <f t="shared" si="6"/>
        <v>3</v>
      </c>
      <c r="BS54" s="355">
        <f t="shared" si="7"/>
        <v>1</v>
      </c>
      <c r="BT54" s="355" t="str">
        <f t="shared" ca="1" si="13"/>
        <v>H</v>
      </c>
      <c r="BU54" s="355" t="str">
        <f t="shared" ca="1" si="9"/>
        <v>H3</v>
      </c>
      <c r="BV54" s="355" t="e">
        <f t="shared" ca="1" si="14"/>
        <v>#N/A</v>
      </c>
    </row>
    <row r="55" spans="2:74" x14ac:dyDescent="0.25">
      <c r="BP55" s="355">
        <f t="shared" si="11"/>
        <v>7</v>
      </c>
      <c r="BQ55" s="355">
        <f t="shared" si="12"/>
        <v>4</v>
      </c>
      <c r="BR55" s="355">
        <f t="shared" si="6"/>
        <v>3</v>
      </c>
      <c r="BS55" s="355">
        <f t="shared" si="7"/>
        <v>1</v>
      </c>
      <c r="BT55" s="355" t="str">
        <f t="shared" ca="1" si="13"/>
        <v>H</v>
      </c>
      <c r="BU55" s="355" t="str">
        <f t="shared" ca="1" si="9"/>
        <v>H4</v>
      </c>
      <c r="BV55" s="355" t="e">
        <f t="shared" ca="1" si="14"/>
        <v>#N/A</v>
      </c>
    </row>
    <row r="56" spans="2:74" x14ac:dyDescent="0.25">
      <c r="B56" s="1095" t="s">
        <v>287</v>
      </c>
      <c r="C56" s="1095" t="s">
        <v>288</v>
      </c>
      <c r="D56" s="1095"/>
      <c r="E56" s="1095"/>
      <c r="F56" s="1095"/>
      <c r="G56" s="1095"/>
      <c r="H56" s="1114" t="s">
        <v>45</v>
      </c>
      <c r="I56" s="1114"/>
      <c r="J56" s="1114"/>
      <c r="K56" s="1114" t="s">
        <v>46</v>
      </c>
      <c r="L56" s="1114"/>
      <c r="M56" s="1114" t="s">
        <v>63</v>
      </c>
      <c r="N56" s="1114"/>
      <c r="O56" s="472" t="s">
        <v>64</v>
      </c>
      <c r="BP56" s="355">
        <f t="shared" si="11"/>
        <v>7</v>
      </c>
      <c r="BQ56" s="355">
        <f t="shared" si="12"/>
        <v>5</v>
      </c>
      <c r="BR56" s="355">
        <f t="shared" si="6"/>
        <v>3</v>
      </c>
      <c r="BS56" s="355">
        <f t="shared" si="7"/>
        <v>1</v>
      </c>
      <c r="BT56" s="355" t="str">
        <f t="shared" ca="1" si="13"/>
        <v>H</v>
      </c>
      <c r="BU56" s="355" t="str">
        <f t="shared" ca="1" si="9"/>
        <v>H5</v>
      </c>
      <c r="BV56" s="355" t="e">
        <f t="shared" ca="1" si="14"/>
        <v>#N/A</v>
      </c>
    </row>
    <row r="57" spans="2:74" x14ac:dyDescent="0.25">
      <c r="B57" s="1095"/>
      <c r="C57" s="1095"/>
      <c r="D57" s="1095"/>
      <c r="E57" s="1095"/>
      <c r="F57" s="1095"/>
      <c r="G57" s="1095"/>
      <c r="H57" s="1114"/>
      <c r="I57" s="1114"/>
      <c r="J57" s="1114"/>
      <c r="K57" s="1114"/>
      <c r="L57" s="1114"/>
      <c r="M57" s="1114"/>
      <c r="N57" s="1114"/>
      <c r="O57" s="473" t="s">
        <v>65</v>
      </c>
      <c r="BP57" s="355">
        <f t="shared" si="11"/>
        <v>8</v>
      </c>
      <c r="BQ57" s="355">
        <f t="shared" si="12"/>
        <v>1</v>
      </c>
      <c r="BR57" s="355">
        <f t="shared" si="6"/>
        <v>0</v>
      </c>
      <c r="BS57" s="355">
        <f t="shared" si="7"/>
        <v>2</v>
      </c>
      <c r="BT57" s="355" t="str">
        <f t="shared" ca="1" si="13"/>
        <v>I</v>
      </c>
      <c r="BU57" s="355" t="str">
        <f t="shared" ca="1" si="9"/>
        <v>I1</v>
      </c>
      <c r="BV57" s="355" t="e">
        <f t="shared" ca="1" si="14"/>
        <v>#N/A</v>
      </c>
    </row>
    <row r="58" spans="2:74" x14ac:dyDescent="0.25">
      <c r="B58" s="474" t="str">
        <f>C17</f>
        <v>A</v>
      </c>
      <c r="C58" s="1095" t="e">
        <f ca="1">C23</f>
        <v>#N/A</v>
      </c>
      <c r="D58" s="1095"/>
      <c r="E58" s="1095"/>
      <c r="F58" s="1095"/>
      <c r="G58" s="1095"/>
      <c r="H58" s="1095" t="e">
        <f ca="1">H23</f>
        <v>#N/A</v>
      </c>
      <c r="I58" s="1095"/>
      <c r="J58" s="1095"/>
      <c r="K58" s="1095" t="e">
        <f ca="1">K23</f>
        <v>#N/A</v>
      </c>
      <c r="L58" s="1095"/>
      <c r="M58" s="1095" t="e">
        <f ca="1">M23</f>
        <v>#N/A</v>
      </c>
      <c r="N58" s="1095"/>
      <c r="O58" s="474" t="e">
        <f ca="1">O23</f>
        <v>#N/A</v>
      </c>
      <c r="P58" s="1185" t="e">
        <f ca="1">H58+O58*0.001+K58*0.0000001</f>
        <v>#N/A</v>
      </c>
      <c r="Q58" s="1189"/>
      <c r="R58" s="1189"/>
      <c r="S58" s="1189"/>
      <c r="T58" s="1189"/>
      <c r="U58" s="488" t="e">
        <f t="shared" ref="U58:U69" ca="1" si="15">RANK(P58,$P$58:$T$69,0)</f>
        <v>#N/A</v>
      </c>
      <c r="BP58" s="355">
        <f t="shared" si="11"/>
        <v>8</v>
      </c>
      <c r="BQ58" s="355">
        <f t="shared" si="12"/>
        <v>2</v>
      </c>
      <c r="BR58" s="355">
        <f t="shared" si="6"/>
        <v>0</v>
      </c>
      <c r="BS58" s="355">
        <f t="shared" si="7"/>
        <v>2</v>
      </c>
      <c r="BT58" s="355" t="str">
        <f t="shared" ca="1" si="13"/>
        <v>I</v>
      </c>
      <c r="BU58" s="355" t="str">
        <f t="shared" ca="1" si="9"/>
        <v>I2</v>
      </c>
      <c r="BV58" s="355" t="e">
        <f t="shared" ca="1" si="14"/>
        <v>#N/A</v>
      </c>
    </row>
    <row r="59" spans="2:74" x14ac:dyDescent="0.25">
      <c r="B59" s="474" t="str">
        <f>S17</f>
        <v>B</v>
      </c>
      <c r="C59" s="1095" t="e">
        <f ca="1">S23</f>
        <v>#N/A</v>
      </c>
      <c r="D59" s="1095"/>
      <c r="E59" s="1095"/>
      <c r="F59" s="1095"/>
      <c r="G59" s="1095"/>
      <c r="H59" s="1095" t="e">
        <f ca="1">X23</f>
        <v>#N/A</v>
      </c>
      <c r="I59" s="1095"/>
      <c r="J59" s="1095"/>
      <c r="K59" s="1095" t="e">
        <f ca="1">AA23</f>
        <v>#N/A</v>
      </c>
      <c r="L59" s="1095"/>
      <c r="M59" s="1095" t="e">
        <f ca="1">AC23</f>
        <v>#N/A</v>
      </c>
      <c r="N59" s="1095"/>
      <c r="O59" s="474" t="e">
        <f ca="1">AE23</f>
        <v>#N/A</v>
      </c>
      <c r="P59" s="1185" t="e">
        <f t="shared" ref="P59:P69" ca="1" si="16">H59+O59*0.001+K59*0.0000001</f>
        <v>#N/A</v>
      </c>
      <c r="Q59" s="1189"/>
      <c r="R59" s="1189"/>
      <c r="S59" s="1189"/>
      <c r="T59" s="1189"/>
      <c r="U59" s="488" t="e">
        <f t="shared" ca="1" si="15"/>
        <v>#N/A</v>
      </c>
      <c r="BP59" s="355">
        <f t="shared" si="11"/>
        <v>8</v>
      </c>
      <c r="BQ59" s="355">
        <f t="shared" si="12"/>
        <v>3</v>
      </c>
      <c r="BR59" s="355">
        <f t="shared" si="6"/>
        <v>0</v>
      </c>
      <c r="BS59" s="355">
        <f t="shared" si="7"/>
        <v>2</v>
      </c>
      <c r="BT59" s="355" t="str">
        <f t="shared" ca="1" si="13"/>
        <v>I</v>
      </c>
      <c r="BU59" s="355" t="str">
        <f t="shared" ca="1" si="9"/>
        <v>I3</v>
      </c>
      <c r="BV59" s="355" t="e">
        <f t="shared" ca="1" si="14"/>
        <v>#N/A</v>
      </c>
    </row>
    <row r="60" spans="2:74" x14ac:dyDescent="0.25">
      <c r="B60" s="474" t="str">
        <f>AI17</f>
        <v>C</v>
      </c>
      <c r="C60" s="1095" t="e">
        <f ca="1">AI23</f>
        <v>#N/A</v>
      </c>
      <c r="D60" s="1095"/>
      <c r="E60" s="1095"/>
      <c r="F60" s="1095"/>
      <c r="G60" s="1095"/>
      <c r="H60" s="1095" t="e">
        <f ca="1">AN23</f>
        <v>#N/A</v>
      </c>
      <c r="I60" s="1095"/>
      <c r="J60" s="1095"/>
      <c r="K60" s="1095" t="e">
        <f ca="1">AQ23</f>
        <v>#N/A</v>
      </c>
      <c r="L60" s="1095"/>
      <c r="M60" s="1095" t="e">
        <f ca="1">AS23</f>
        <v>#N/A</v>
      </c>
      <c r="N60" s="1095"/>
      <c r="O60" s="474" t="e">
        <f ca="1">AU23</f>
        <v>#N/A</v>
      </c>
      <c r="P60" s="1185" t="e">
        <f t="shared" ca="1" si="16"/>
        <v>#N/A</v>
      </c>
      <c r="Q60" s="1189"/>
      <c r="R60" s="1189"/>
      <c r="S60" s="1189"/>
      <c r="T60" s="1189"/>
      <c r="U60" s="488" t="e">
        <f t="shared" ca="1" si="15"/>
        <v>#N/A</v>
      </c>
      <c r="BP60" s="355">
        <f t="shared" si="11"/>
        <v>8</v>
      </c>
      <c r="BQ60" s="355">
        <f t="shared" si="12"/>
        <v>4</v>
      </c>
      <c r="BR60" s="355">
        <f t="shared" si="6"/>
        <v>0</v>
      </c>
      <c r="BS60" s="355">
        <f t="shared" si="7"/>
        <v>2</v>
      </c>
      <c r="BT60" s="355" t="str">
        <f t="shared" ca="1" si="13"/>
        <v>I</v>
      </c>
      <c r="BU60" s="355" t="str">
        <f t="shared" ca="1" si="9"/>
        <v>I4</v>
      </c>
      <c r="BV60" s="355" t="e">
        <f t="shared" ca="1" si="14"/>
        <v>#N/A</v>
      </c>
    </row>
    <row r="61" spans="2:74" x14ac:dyDescent="0.25">
      <c r="B61" s="474" t="str">
        <f>AY17</f>
        <v>D</v>
      </c>
      <c r="C61" s="1095" t="e">
        <f ca="1">AY23</f>
        <v>#N/A</v>
      </c>
      <c r="D61" s="1095"/>
      <c r="E61" s="1095"/>
      <c r="F61" s="1095"/>
      <c r="G61" s="1095"/>
      <c r="H61" s="1095" t="e">
        <f ca="1">BD23</f>
        <v>#N/A</v>
      </c>
      <c r="I61" s="1095"/>
      <c r="J61" s="1095"/>
      <c r="K61" s="1095" t="e">
        <f ca="1">BG23</f>
        <v>#N/A</v>
      </c>
      <c r="L61" s="1095"/>
      <c r="M61" s="1095" t="e">
        <f ca="1">BI23</f>
        <v>#N/A</v>
      </c>
      <c r="N61" s="1095"/>
      <c r="O61" s="474" t="e">
        <f ca="1">BK23</f>
        <v>#N/A</v>
      </c>
      <c r="P61" s="1185" t="e">
        <f t="shared" ca="1" si="16"/>
        <v>#N/A</v>
      </c>
      <c r="Q61" s="1189"/>
      <c r="R61" s="1189"/>
      <c r="S61" s="1189"/>
      <c r="T61" s="1189"/>
      <c r="U61" s="488" t="e">
        <f t="shared" ca="1" si="15"/>
        <v>#N/A</v>
      </c>
      <c r="BP61" s="355">
        <f t="shared" si="11"/>
        <v>8</v>
      </c>
      <c r="BQ61" s="355">
        <f t="shared" si="12"/>
        <v>5</v>
      </c>
      <c r="BR61" s="355">
        <f t="shared" si="6"/>
        <v>0</v>
      </c>
      <c r="BS61" s="355">
        <f t="shared" si="7"/>
        <v>2</v>
      </c>
      <c r="BT61" s="355" t="str">
        <f t="shared" ca="1" si="13"/>
        <v>I</v>
      </c>
      <c r="BU61" s="355" t="str">
        <f t="shared" ca="1" si="9"/>
        <v>I5</v>
      </c>
      <c r="BV61" s="355" t="e">
        <f t="shared" ca="1" si="14"/>
        <v>#N/A</v>
      </c>
    </row>
    <row r="62" spans="2:74" x14ac:dyDescent="0.25">
      <c r="B62" s="474" t="str">
        <f>C30</f>
        <v>E</v>
      </c>
      <c r="C62" s="1095" t="e">
        <f ca="1">C36</f>
        <v>#N/A</v>
      </c>
      <c r="D62" s="1095"/>
      <c r="E62" s="1095"/>
      <c r="F62" s="1095"/>
      <c r="G62" s="1095"/>
      <c r="H62" s="1095" t="e">
        <f ca="1">H36</f>
        <v>#N/A</v>
      </c>
      <c r="I62" s="1095"/>
      <c r="J62" s="1095"/>
      <c r="K62" s="1095" t="e">
        <f ca="1">K36</f>
        <v>#N/A</v>
      </c>
      <c r="L62" s="1095"/>
      <c r="M62" s="1095" t="e">
        <f ca="1">M36</f>
        <v>#N/A</v>
      </c>
      <c r="N62" s="1095"/>
      <c r="O62" s="474" t="e">
        <f ca="1">O36</f>
        <v>#N/A</v>
      </c>
      <c r="P62" s="1185" t="e">
        <f t="shared" ca="1" si="16"/>
        <v>#N/A</v>
      </c>
      <c r="Q62" s="1189"/>
      <c r="R62" s="1189"/>
      <c r="S62" s="1189"/>
      <c r="T62" s="1189"/>
      <c r="U62" s="488" t="e">
        <f t="shared" ca="1" si="15"/>
        <v>#N/A</v>
      </c>
      <c r="BP62" s="355">
        <f t="shared" si="11"/>
        <v>9</v>
      </c>
      <c r="BQ62" s="355">
        <f t="shared" si="12"/>
        <v>1</v>
      </c>
      <c r="BR62" s="355">
        <f t="shared" si="6"/>
        <v>1</v>
      </c>
      <c r="BS62" s="355">
        <f t="shared" si="7"/>
        <v>2</v>
      </c>
      <c r="BT62" s="355" t="str">
        <f t="shared" ca="1" si="13"/>
        <v>J</v>
      </c>
      <c r="BU62" s="355" t="str">
        <f t="shared" ca="1" si="9"/>
        <v>J1</v>
      </c>
      <c r="BV62" s="355" t="e">
        <f t="shared" ca="1" si="14"/>
        <v>#N/A</v>
      </c>
    </row>
    <row r="63" spans="2:74" x14ac:dyDescent="0.25">
      <c r="B63" s="474" t="str">
        <f>S30</f>
        <v>F</v>
      </c>
      <c r="C63" s="1095" t="e">
        <f ca="1">S36</f>
        <v>#N/A</v>
      </c>
      <c r="D63" s="1095"/>
      <c r="E63" s="1095"/>
      <c r="F63" s="1095"/>
      <c r="G63" s="1095"/>
      <c r="H63" s="1095" t="e">
        <f ca="1">X36</f>
        <v>#N/A</v>
      </c>
      <c r="I63" s="1095"/>
      <c r="J63" s="1095"/>
      <c r="K63" s="1095" t="e">
        <f ca="1">AA36</f>
        <v>#N/A</v>
      </c>
      <c r="L63" s="1095"/>
      <c r="M63" s="1095" t="e">
        <f ca="1">AC36</f>
        <v>#N/A</v>
      </c>
      <c r="N63" s="1095"/>
      <c r="O63" s="474" t="e">
        <f ca="1">AE36</f>
        <v>#N/A</v>
      </c>
      <c r="P63" s="1185" t="e">
        <f t="shared" ca="1" si="16"/>
        <v>#N/A</v>
      </c>
      <c r="Q63" s="1189"/>
      <c r="R63" s="1189"/>
      <c r="S63" s="1189"/>
      <c r="T63" s="1189"/>
      <c r="U63" s="488" t="e">
        <f t="shared" ca="1" si="15"/>
        <v>#N/A</v>
      </c>
      <c r="BP63" s="355">
        <f t="shared" si="11"/>
        <v>9</v>
      </c>
      <c r="BQ63" s="355">
        <f t="shared" si="12"/>
        <v>2</v>
      </c>
      <c r="BR63" s="355">
        <f t="shared" ref="BR63:BR76" si="17">MOD(BP63,4)</f>
        <v>1</v>
      </c>
      <c r="BS63" s="355">
        <f t="shared" ref="BS63:BS76" si="18">INT(BP63/4)</f>
        <v>2</v>
      </c>
      <c r="BT63" s="355" t="str">
        <f t="shared" ref="BT63:BT76" ca="1" si="19">OFFSET($C$17,BS63*13,BR63*16)</f>
        <v>J</v>
      </c>
      <c r="BU63" s="355" t="str">
        <f t="shared" ref="BU63:BU76" ca="1" si="20">BT63&amp;BQ63</f>
        <v>J2</v>
      </c>
      <c r="BV63" s="355" t="e">
        <f t="shared" ref="BV63:BV76" ca="1" si="21">OFFSET($C$17,BS63*13+2*BQ63,BR63*16)</f>
        <v>#N/A</v>
      </c>
    </row>
    <row r="64" spans="2:74" x14ac:dyDescent="0.25">
      <c r="B64" s="474" t="str">
        <f>AI30</f>
        <v>G</v>
      </c>
      <c r="C64" s="1095" t="e">
        <f ca="1">AI36</f>
        <v>#N/A</v>
      </c>
      <c r="D64" s="1095"/>
      <c r="E64" s="1095"/>
      <c r="F64" s="1095"/>
      <c r="G64" s="1095"/>
      <c r="H64" s="1095" t="e">
        <f ca="1">AN36</f>
        <v>#N/A</v>
      </c>
      <c r="I64" s="1095"/>
      <c r="J64" s="1095"/>
      <c r="K64" s="1095" t="e">
        <f ca="1">AQ36</f>
        <v>#N/A</v>
      </c>
      <c r="L64" s="1095"/>
      <c r="M64" s="1095" t="e">
        <f ca="1">AS36</f>
        <v>#N/A</v>
      </c>
      <c r="N64" s="1095"/>
      <c r="O64" s="474" t="e">
        <f ca="1">AU36</f>
        <v>#N/A</v>
      </c>
      <c r="P64" s="1185" t="e">
        <f t="shared" ca="1" si="16"/>
        <v>#N/A</v>
      </c>
      <c r="Q64" s="1189"/>
      <c r="R64" s="1189"/>
      <c r="S64" s="1189"/>
      <c r="T64" s="1189"/>
      <c r="U64" s="488" t="e">
        <f t="shared" ca="1" si="15"/>
        <v>#N/A</v>
      </c>
      <c r="BP64" s="355">
        <f t="shared" si="11"/>
        <v>9</v>
      </c>
      <c r="BQ64" s="355">
        <f t="shared" si="12"/>
        <v>3</v>
      </c>
      <c r="BR64" s="355">
        <f t="shared" si="17"/>
        <v>1</v>
      </c>
      <c r="BS64" s="355">
        <f t="shared" si="18"/>
        <v>2</v>
      </c>
      <c r="BT64" s="355" t="str">
        <f t="shared" ca="1" si="19"/>
        <v>J</v>
      </c>
      <c r="BU64" s="355" t="str">
        <f t="shared" ca="1" si="20"/>
        <v>J3</v>
      </c>
      <c r="BV64" s="355" t="e">
        <f t="shared" ca="1" si="21"/>
        <v>#N/A</v>
      </c>
    </row>
    <row r="65" spans="2:74" x14ac:dyDescent="0.25">
      <c r="B65" s="474" t="str">
        <f>AY30</f>
        <v>H</v>
      </c>
      <c r="C65" s="1095" t="e">
        <f ca="1">AY36</f>
        <v>#N/A</v>
      </c>
      <c r="D65" s="1095"/>
      <c r="E65" s="1095"/>
      <c r="F65" s="1095"/>
      <c r="G65" s="1095"/>
      <c r="H65" s="1095" t="e">
        <f ca="1">BD36</f>
        <v>#N/A</v>
      </c>
      <c r="I65" s="1095"/>
      <c r="J65" s="1095"/>
      <c r="K65" s="1095" t="e">
        <f ca="1">BG36</f>
        <v>#N/A</v>
      </c>
      <c r="L65" s="1095"/>
      <c r="M65" s="1095" t="e">
        <f ca="1">BI36</f>
        <v>#N/A</v>
      </c>
      <c r="N65" s="1095"/>
      <c r="O65" s="474" t="e">
        <f ca="1">BK36</f>
        <v>#N/A</v>
      </c>
      <c r="P65" s="1185" t="e">
        <f t="shared" ca="1" si="16"/>
        <v>#N/A</v>
      </c>
      <c r="Q65" s="1189"/>
      <c r="R65" s="1189"/>
      <c r="S65" s="1189"/>
      <c r="T65" s="1189"/>
      <c r="U65" s="488" t="e">
        <f t="shared" ca="1" si="15"/>
        <v>#N/A</v>
      </c>
      <c r="BP65" s="355">
        <f t="shared" si="11"/>
        <v>9</v>
      </c>
      <c r="BQ65" s="355">
        <f t="shared" si="12"/>
        <v>4</v>
      </c>
      <c r="BR65" s="355">
        <f t="shared" si="17"/>
        <v>1</v>
      </c>
      <c r="BS65" s="355">
        <f t="shared" si="18"/>
        <v>2</v>
      </c>
      <c r="BT65" s="355" t="str">
        <f t="shared" ca="1" si="19"/>
        <v>J</v>
      </c>
      <c r="BU65" s="355" t="str">
        <f t="shared" ca="1" si="20"/>
        <v>J4</v>
      </c>
      <c r="BV65" s="355" t="e">
        <f t="shared" ca="1" si="21"/>
        <v>#N/A</v>
      </c>
    </row>
    <row r="66" spans="2:74" x14ac:dyDescent="0.25">
      <c r="B66" s="474" t="str">
        <f>C43</f>
        <v>I</v>
      </c>
      <c r="C66" s="1095" t="e">
        <f ca="1">C49</f>
        <v>#N/A</v>
      </c>
      <c r="D66" s="1095"/>
      <c r="E66" s="1095"/>
      <c r="F66" s="1095"/>
      <c r="G66" s="1095"/>
      <c r="H66" s="1095" t="e">
        <f ca="1">H49</f>
        <v>#N/A</v>
      </c>
      <c r="I66" s="1095"/>
      <c r="J66" s="1095"/>
      <c r="K66" s="1095" t="e">
        <f ca="1">K49</f>
        <v>#N/A</v>
      </c>
      <c r="L66" s="1095"/>
      <c r="M66" s="1095" t="e">
        <f ca="1">M49</f>
        <v>#N/A</v>
      </c>
      <c r="N66" s="1095"/>
      <c r="O66" s="474" t="e">
        <f ca="1">O49</f>
        <v>#N/A</v>
      </c>
      <c r="P66" s="1185" t="e">
        <f t="shared" ca="1" si="16"/>
        <v>#N/A</v>
      </c>
      <c r="Q66" s="1189"/>
      <c r="R66" s="1189"/>
      <c r="S66" s="1189"/>
      <c r="T66" s="1189"/>
      <c r="U66" s="488" t="e">
        <f t="shared" ca="1" si="15"/>
        <v>#N/A</v>
      </c>
      <c r="BP66" s="355">
        <f t="shared" si="11"/>
        <v>9</v>
      </c>
      <c r="BQ66" s="355">
        <f t="shared" si="12"/>
        <v>5</v>
      </c>
      <c r="BR66" s="355">
        <f t="shared" si="17"/>
        <v>1</v>
      </c>
      <c r="BS66" s="355">
        <f t="shared" si="18"/>
        <v>2</v>
      </c>
      <c r="BT66" s="355" t="str">
        <f t="shared" ca="1" si="19"/>
        <v>J</v>
      </c>
      <c r="BU66" s="355" t="str">
        <f t="shared" ca="1" si="20"/>
        <v>J5</v>
      </c>
      <c r="BV66" s="355" t="e">
        <f t="shared" ca="1" si="21"/>
        <v>#N/A</v>
      </c>
    </row>
    <row r="67" spans="2:74" x14ac:dyDescent="0.25">
      <c r="B67" s="474" t="str">
        <f>S43</f>
        <v>J</v>
      </c>
      <c r="C67" s="1095" t="e">
        <f ca="1">S49</f>
        <v>#N/A</v>
      </c>
      <c r="D67" s="1095"/>
      <c r="E67" s="1095"/>
      <c r="F67" s="1095"/>
      <c r="G67" s="1095"/>
      <c r="H67" s="1095" t="e">
        <f ca="1">X49</f>
        <v>#N/A</v>
      </c>
      <c r="I67" s="1095"/>
      <c r="J67" s="1095"/>
      <c r="K67" s="1095" t="e">
        <f ca="1">AA49</f>
        <v>#N/A</v>
      </c>
      <c r="L67" s="1095"/>
      <c r="M67" s="1095" t="e">
        <f ca="1">AC49</f>
        <v>#N/A</v>
      </c>
      <c r="N67" s="1095"/>
      <c r="O67" s="474" t="e">
        <f ca="1">AE49</f>
        <v>#N/A</v>
      </c>
      <c r="P67" s="1185" t="e">
        <f t="shared" ca="1" si="16"/>
        <v>#N/A</v>
      </c>
      <c r="Q67" s="1189"/>
      <c r="R67" s="1189"/>
      <c r="S67" s="1189"/>
      <c r="T67" s="1189"/>
      <c r="U67" s="488" t="e">
        <f t="shared" ca="1" si="15"/>
        <v>#N/A</v>
      </c>
      <c r="BP67" s="355">
        <f t="shared" si="11"/>
        <v>10</v>
      </c>
      <c r="BQ67" s="355">
        <f t="shared" si="12"/>
        <v>1</v>
      </c>
      <c r="BR67" s="355">
        <f t="shared" si="17"/>
        <v>2</v>
      </c>
      <c r="BS67" s="355">
        <f t="shared" si="18"/>
        <v>2</v>
      </c>
      <c r="BT67" s="355" t="str">
        <f t="shared" ca="1" si="19"/>
        <v>K</v>
      </c>
      <c r="BU67" s="355" t="str">
        <f t="shared" ca="1" si="20"/>
        <v>K1</v>
      </c>
      <c r="BV67" s="355" t="e">
        <f t="shared" ca="1" si="21"/>
        <v>#N/A</v>
      </c>
    </row>
    <row r="68" spans="2:74" x14ac:dyDescent="0.25">
      <c r="B68" s="474" t="str">
        <f>AI43</f>
        <v>K</v>
      </c>
      <c r="C68" s="1095" t="e">
        <f ca="1">AI49</f>
        <v>#N/A</v>
      </c>
      <c r="D68" s="1095"/>
      <c r="E68" s="1095"/>
      <c r="F68" s="1095"/>
      <c r="G68" s="1095"/>
      <c r="H68" s="1095" t="e">
        <f ca="1">AN49</f>
        <v>#N/A</v>
      </c>
      <c r="I68" s="1095"/>
      <c r="J68" s="1095"/>
      <c r="K68" s="1095" t="e">
        <f ca="1">AQ49</f>
        <v>#N/A</v>
      </c>
      <c r="L68" s="1095"/>
      <c r="M68" s="1095" t="e">
        <f ca="1">AS49</f>
        <v>#N/A</v>
      </c>
      <c r="N68" s="1095"/>
      <c r="O68" s="474" t="e">
        <f ca="1">AU49</f>
        <v>#N/A</v>
      </c>
      <c r="P68" s="1185" t="e">
        <f t="shared" ca="1" si="16"/>
        <v>#N/A</v>
      </c>
      <c r="Q68" s="1189"/>
      <c r="R68" s="1189"/>
      <c r="S68" s="1189"/>
      <c r="T68" s="1189"/>
      <c r="U68" s="488" t="e">
        <f t="shared" ca="1" si="15"/>
        <v>#N/A</v>
      </c>
      <c r="BP68" s="355">
        <f t="shared" si="11"/>
        <v>10</v>
      </c>
      <c r="BQ68" s="355">
        <f t="shared" si="12"/>
        <v>2</v>
      </c>
      <c r="BR68" s="355">
        <f t="shared" si="17"/>
        <v>2</v>
      </c>
      <c r="BS68" s="355">
        <f t="shared" si="18"/>
        <v>2</v>
      </c>
      <c r="BT68" s="355" t="str">
        <f t="shared" ca="1" si="19"/>
        <v>K</v>
      </c>
      <c r="BU68" s="355" t="str">
        <f t="shared" ca="1" si="20"/>
        <v>K2</v>
      </c>
      <c r="BV68" s="355" t="e">
        <f t="shared" ca="1" si="21"/>
        <v>#N/A</v>
      </c>
    </row>
    <row r="69" spans="2:74" x14ac:dyDescent="0.25">
      <c r="B69" s="474" t="str">
        <f>AY43</f>
        <v>L</v>
      </c>
      <c r="C69" s="1095" t="e">
        <f ca="1">AY49</f>
        <v>#N/A</v>
      </c>
      <c r="D69" s="1095"/>
      <c r="E69" s="1095"/>
      <c r="F69" s="1095"/>
      <c r="G69" s="1095"/>
      <c r="H69" s="1095" t="e">
        <f ca="1">BD49</f>
        <v>#N/A</v>
      </c>
      <c r="I69" s="1095"/>
      <c r="J69" s="1095"/>
      <c r="K69" s="1095" t="e">
        <f ca="1">BG49</f>
        <v>#N/A</v>
      </c>
      <c r="L69" s="1095"/>
      <c r="M69" s="1095" t="e">
        <f ca="1">BI49</f>
        <v>#N/A</v>
      </c>
      <c r="N69" s="1095"/>
      <c r="O69" s="474" t="e">
        <f ca="1">BK49</f>
        <v>#N/A</v>
      </c>
      <c r="P69" s="1185" t="e">
        <f t="shared" ca="1" si="16"/>
        <v>#N/A</v>
      </c>
      <c r="Q69" s="1189"/>
      <c r="R69" s="1189"/>
      <c r="S69" s="1189"/>
      <c r="T69" s="1189"/>
      <c r="U69" s="488" t="e">
        <f t="shared" ca="1" si="15"/>
        <v>#N/A</v>
      </c>
      <c r="BP69" s="355">
        <f t="shared" si="11"/>
        <v>10</v>
      </c>
      <c r="BQ69" s="355">
        <f t="shared" si="12"/>
        <v>3</v>
      </c>
      <c r="BR69" s="355">
        <f t="shared" si="17"/>
        <v>2</v>
      </c>
      <c r="BS69" s="355">
        <f t="shared" si="18"/>
        <v>2</v>
      </c>
      <c r="BT69" s="355" t="str">
        <f t="shared" ca="1" si="19"/>
        <v>K</v>
      </c>
      <c r="BU69" s="355" t="str">
        <f t="shared" ca="1" si="20"/>
        <v>K3</v>
      </c>
      <c r="BV69" s="355" t="e">
        <f t="shared" ca="1" si="21"/>
        <v>#N/A</v>
      </c>
    </row>
    <row r="70" spans="2:74" x14ac:dyDescent="0.25">
      <c r="BP70" s="355">
        <f t="shared" si="11"/>
        <v>10</v>
      </c>
      <c r="BQ70" s="355">
        <f t="shared" si="12"/>
        <v>4</v>
      </c>
      <c r="BR70" s="355">
        <f t="shared" si="17"/>
        <v>2</v>
      </c>
      <c r="BS70" s="355">
        <f t="shared" si="18"/>
        <v>2</v>
      </c>
      <c r="BT70" s="355" t="str">
        <f t="shared" ca="1" si="19"/>
        <v>K</v>
      </c>
      <c r="BU70" s="355" t="str">
        <f t="shared" ca="1" si="20"/>
        <v>K4</v>
      </c>
      <c r="BV70" s="355" t="e">
        <f t="shared" ca="1" si="21"/>
        <v>#N/A</v>
      </c>
    </row>
    <row r="71" spans="2:74" x14ac:dyDescent="0.25">
      <c r="BP71" s="355">
        <f t="shared" si="11"/>
        <v>10</v>
      </c>
      <c r="BQ71" s="355">
        <f t="shared" si="12"/>
        <v>5</v>
      </c>
      <c r="BR71" s="355">
        <f t="shared" si="17"/>
        <v>2</v>
      </c>
      <c r="BS71" s="355">
        <f t="shared" si="18"/>
        <v>2</v>
      </c>
      <c r="BT71" s="355" t="str">
        <f t="shared" ca="1" si="19"/>
        <v>K</v>
      </c>
      <c r="BU71" s="355" t="str">
        <f t="shared" ca="1" si="20"/>
        <v>K5</v>
      </c>
      <c r="BV71" s="355" t="e">
        <f t="shared" ca="1" si="21"/>
        <v>#N/A</v>
      </c>
    </row>
    <row r="72" spans="2:74" x14ac:dyDescent="0.25">
      <c r="BP72" s="355">
        <f t="shared" si="11"/>
        <v>11</v>
      </c>
      <c r="BQ72" s="355">
        <f t="shared" si="12"/>
        <v>1</v>
      </c>
      <c r="BR72" s="355">
        <f t="shared" si="17"/>
        <v>3</v>
      </c>
      <c r="BS72" s="355">
        <f t="shared" si="18"/>
        <v>2</v>
      </c>
      <c r="BT72" s="355" t="str">
        <f t="shared" ca="1" si="19"/>
        <v>L</v>
      </c>
      <c r="BU72" s="355" t="str">
        <f t="shared" ca="1" si="20"/>
        <v>L1</v>
      </c>
      <c r="BV72" s="355" t="e">
        <f t="shared" ca="1" si="21"/>
        <v>#N/A</v>
      </c>
    </row>
    <row r="73" spans="2:74" x14ac:dyDescent="0.25">
      <c r="BP73" s="355">
        <f t="shared" si="11"/>
        <v>11</v>
      </c>
      <c r="BQ73" s="355">
        <f t="shared" si="12"/>
        <v>2</v>
      </c>
      <c r="BR73" s="355">
        <f t="shared" si="17"/>
        <v>3</v>
      </c>
      <c r="BS73" s="355">
        <f t="shared" si="18"/>
        <v>2</v>
      </c>
      <c r="BT73" s="355" t="str">
        <f t="shared" ca="1" si="19"/>
        <v>L</v>
      </c>
      <c r="BU73" s="355" t="str">
        <f t="shared" ca="1" si="20"/>
        <v>L2</v>
      </c>
      <c r="BV73" s="355" t="e">
        <f t="shared" ca="1" si="21"/>
        <v>#N/A</v>
      </c>
    </row>
    <row r="74" spans="2:74" x14ac:dyDescent="0.25">
      <c r="BP74" s="355">
        <f t="shared" si="11"/>
        <v>11</v>
      </c>
      <c r="BQ74" s="355">
        <f t="shared" si="12"/>
        <v>3</v>
      </c>
      <c r="BR74" s="355">
        <f t="shared" si="17"/>
        <v>3</v>
      </c>
      <c r="BS74" s="355">
        <f t="shared" si="18"/>
        <v>2</v>
      </c>
      <c r="BT74" s="355" t="str">
        <f t="shared" ca="1" si="19"/>
        <v>L</v>
      </c>
      <c r="BU74" s="355" t="str">
        <f t="shared" ca="1" si="20"/>
        <v>L3</v>
      </c>
      <c r="BV74" s="355" t="e">
        <f t="shared" ca="1" si="21"/>
        <v>#N/A</v>
      </c>
    </row>
    <row r="75" spans="2:74" x14ac:dyDescent="0.25">
      <c r="BP75" s="355">
        <f t="shared" si="11"/>
        <v>11</v>
      </c>
      <c r="BQ75" s="355">
        <f t="shared" si="12"/>
        <v>4</v>
      </c>
      <c r="BR75" s="355">
        <f t="shared" si="17"/>
        <v>3</v>
      </c>
      <c r="BS75" s="355">
        <f t="shared" si="18"/>
        <v>2</v>
      </c>
      <c r="BT75" s="355" t="str">
        <f t="shared" ca="1" si="19"/>
        <v>L</v>
      </c>
      <c r="BU75" s="355" t="str">
        <f t="shared" ca="1" si="20"/>
        <v>L4</v>
      </c>
      <c r="BV75" s="355" t="e">
        <f t="shared" ca="1" si="21"/>
        <v>#N/A</v>
      </c>
    </row>
    <row r="76" spans="2:74" x14ac:dyDescent="0.25">
      <c r="BP76" s="355">
        <f t="shared" si="11"/>
        <v>11</v>
      </c>
      <c r="BQ76" s="355">
        <f t="shared" si="12"/>
        <v>5</v>
      </c>
      <c r="BR76" s="355">
        <f t="shared" si="17"/>
        <v>3</v>
      </c>
      <c r="BS76" s="355">
        <f t="shared" si="18"/>
        <v>2</v>
      </c>
      <c r="BT76" s="355" t="str">
        <f t="shared" ca="1" si="19"/>
        <v>L</v>
      </c>
      <c r="BU76" s="355" t="str">
        <f t="shared" ca="1" si="20"/>
        <v>L5</v>
      </c>
      <c r="BV76" s="355">
        <f t="shared" ca="1" si="21"/>
        <v>0</v>
      </c>
    </row>
  </sheetData>
  <mergeCells count="691">
    <mergeCell ref="Q49:Q50"/>
    <mergeCell ref="Q51:Q52"/>
    <mergeCell ref="Q53:Q54"/>
    <mergeCell ref="Q36:Q37"/>
    <mergeCell ref="Q38:Q39"/>
    <mergeCell ref="Q40:Q41"/>
    <mergeCell ref="BM21:BM22"/>
    <mergeCell ref="BM23:BM24"/>
    <mergeCell ref="BM25:BM26"/>
    <mergeCell ref="BM27:BM28"/>
    <mergeCell ref="BA40:BC41"/>
    <mergeCell ref="Q45:Q46"/>
    <mergeCell ref="BA45:BC46"/>
    <mergeCell ref="BD45:BF46"/>
    <mergeCell ref="BG45:BH46"/>
    <mergeCell ref="BI45:BJ46"/>
    <mergeCell ref="BA53:BC54"/>
    <mergeCell ref="BD53:BF54"/>
    <mergeCell ref="BG53:BH54"/>
    <mergeCell ref="BI53:BJ54"/>
    <mergeCell ref="BK53:BK54"/>
    <mergeCell ref="BL53:BL54"/>
    <mergeCell ref="AQ53:AR54"/>
    <mergeCell ref="AS53:AT54"/>
    <mergeCell ref="BM19:BM20"/>
    <mergeCell ref="Q32:Q33"/>
    <mergeCell ref="C68:G68"/>
    <mergeCell ref="H68:J68"/>
    <mergeCell ref="K68:L68"/>
    <mergeCell ref="M68:N68"/>
    <mergeCell ref="P68:T68"/>
    <mergeCell ref="C67:G67"/>
    <mergeCell ref="H67:J67"/>
    <mergeCell ref="K67:L67"/>
    <mergeCell ref="C64:G64"/>
    <mergeCell ref="H64:J64"/>
    <mergeCell ref="K64:L64"/>
    <mergeCell ref="M64:N64"/>
    <mergeCell ref="P64:T64"/>
    <mergeCell ref="C65:G65"/>
    <mergeCell ref="H65:J65"/>
    <mergeCell ref="K65:L65"/>
    <mergeCell ref="M65:N65"/>
    <mergeCell ref="P65:T65"/>
    <mergeCell ref="C62:G62"/>
    <mergeCell ref="H62:J62"/>
    <mergeCell ref="K62:L62"/>
    <mergeCell ref="M62:N62"/>
    <mergeCell ref="C69:G69"/>
    <mergeCell ref="H69:J69"/>
    <mergeCell ref="K69:L69"/>
    <mergeCell ref="M69:N69"/>
    <mergeCell ref="P69:T69"/>
    <mergeCell ref="C66:G66"/>
    <mergeCell ref="H66:J66"/>
    <mergeCell ref="K66:L66"/>
    <mergeCell ref="M66:N66"/>
    <mergeCell ref="P66:T66"/>
    <mergeCell ref="M67:N67"/>
    <mergeCell ref="P67:T67"/>
    <mergeCell ref="P62:T62"/>
    <mergeCell ref="C63:G63"/>
    <mergeCell ref="H63:J63"/>
    <mergeCell ref="K63:L63"/>
    <mergeCell ref="M63:N63"/>
    <mergeCell ref="P63:T63"/>
    <mergeCell ref="C60:G60"/>
    <mergeCell ref="H60:J60"/>
    <mergeCell ref="K60:L60"/>
    <mergeCell ref="M60:N60"/>
    <mergeCell ref="P60:T60"/>
    <mergeCell ref="C61:G61"/>
    <mergeCell ref="H61:J61"/>
    <mergeCell ref="K61:L61"/>
    <mergeCell ref="M61:N61"/>
    <mergeCell ref="P61:T61"/>
    <mergeCell ref="P58:T58"/>
    <mergeCell ref="C59:G59"/>
    <mergeCell ref="H59:J59"/>
    <mergeCell ref="K59:L59"/>
    <mergeCell ref="M59:N59"/>
    <mergeCell ref="P59:T59"/>
    <mergeCell ref="B56:B57"/>
    <mergeCell ref="C56:G57"/>
    <mergeCell ref="H56:J57"/>
    <mergeCell ref="K56:L57"/>
    <mergeCell ref="M56:N57"/>
    <mergeCell ref="C58:G58"/>
    <mergeCell ref="H58:J58"/>
    <mergeCell ref="K58:L58"/>
    <mergeCell ref="M58:N58"/>
    <mergeCell ref="AU53:AU54"/>
    <mergeCell ref="AV53:AV54"/>
    <mergeCell ref="AX53:AX54"/>
    <mergeCell ref="AY53:AZ54"/>
    <mergeCell ref="AE53:AE54"/>
    <mergeCell ref="AF53:AF54"/>
    <mergeCell ref="AH53:AH54"/>
    <mergeCell ref="AI53:AJ54"/>
    <mergeCell ref="AK53:AM54"/>
    <mergeCell ref="AN53:AP54"/>
    <mergeCell ref="R53:R54"/>
    <mergeCell ref="S53:T54"/>
    <mergeCell ref="U53:W54"/>
    <mergeCell ref="X53:Z54"/>
    <mergeCell ref="AA53:AB54"/>
    <mergeCell ref="AC53:AD54"/>
    <mergeCell ref="BK51:BK52"/>
    <mergeCell ref="BL51:BL52"/>
    <mergeCell ref="B53:B54"/>
    <mergeCell ref="C53:D54"/>
    <mergeCell ref="E53:G54"/>
    <mergeCell ref="H53:J54"/>
    <mergeCell ref="K53:L54"/>
    <mergeCell ref="M53:N54"/>
    <mergeCell ref="O53:O54"/>
    <mergeCell ref="P53:P54"/>
    <mergeCell ref="AX51:AX52"/>
    <mergeCell ref="AY51:AZ52"/>
    <mergeCell ref="BA51:BC52"/>
    <mergeCell ref="BD51:BF52"/>
    <mergeCell ref="BG51:BH52"/>
    <mergeCell ref="BI51:BJ52"/>
    <mergeCell ref="AK51:AM52"/>
    <mergeCell ref="AN51:AP52"/>
    <mergeCell ref="AQ51:AR52"/>
    <mergeCell ref="AS51:AT52"/>
    <mergeCell ref="AU51:AU52"/>
    <mergeCell ref="AV51:AV52"/>
    <mergeCell ref="AA51:AB52"/>
    <mergeCell ref="AC51:AD52"/>
    <mergeCell ref="AE51:AE52"/>
    <mergeCell ref="AF51:AF52"/>
    <mergeCell ref="AH51:AH52"/>
    <mergeCell ref="AI51:AJ52"/>
    <mergeCell ref="O51:O52"/>
    <mergeCell ref="P51:P52"/>
    <mergeCell ref="R51:R52"/>
    <mergeCell ref="S51:T52"/>
    <mergeCell ref="U51:W52"/>
    <mergeCell ref="X51:Z52"/>
    <mergeCell ref="B51:B52"/>
    <mergeCell ref="C51:D52"/>
    <mergeCell ref="E51:G52"/>
    <mergeCell ref="H51:J52"/>
    <mergeCell ref="K51:L52"/>
    <mergeCell ref="M51:N52"/>
    <mergeCell ref="BA49:BC50"/>
    <mergeCell ref="BD49:BF50"/>
    <mergeCell ref="BG49:BH50"/>
    <mergeCell ref="BI49:BJ50"/>
    <mergeCell ref="BK49:BK50"/>
    <mergeCell ref="BL49:BL50"/>
    <mergeCell ref="AQ49:AR50"/>
    <mergeCell ref="AS49:AT50"/>
    <mergeCell ref="AU49:AU50"/>
    <mergeCell ref="AV49:AV50"/>
    <mergeCell ref="AX49:AX50"/>
    <mergeCell ref="AY49:AZ50"/>
    <mergeCell ref="AE49:AE50"/>
    <mergeCell ref="AF49:AF50"/>
    <mergeCell ref="AH49:AH50"/>
    <mergeCell ref="AI49:AJ50"/>
    <mergeCell ref="AK49:AM50"/>
    <mergeCell ref="AN49:AP50"/>
    <mergeCell ref="R49:R50"/>
    <mergeCell ref="S49:T50"/>
    <mergeCell ref="U49:W50"/>
    <mergeCell ref="X49:Z50"/>
    <mergeCell ref="AA49:AB50"/>
    <mergeCell ref="AC49:AD50"/>
    <mergeCell ref="BK47:BK48"/>
    <mergeCell ref="BL47:BL48"/>
    <mergeCell ref="B49:B50"/>
    <mergeCell ref="C49:D50"/>
    <mergeCell ref="E49:G50"/>
    <mergeCell ref="H49:J50"/>
    <mergeCell ref="K49:L50"/>
    <mergeCell ref="M49:N50"/>
    <mergeCell ref="O49:O50"/>
    <mergeCell ref="P49:P50"/>
    <mergeCell ref="AX47:AX48"/>
    <mergeCell ref="AY47:AZ48"/>
    <mergeCell ref="BA47:BC48"/>
    <mergeCell ref="BD47:BF48"/>
    <mergeCell ref="BG47:BH48"/>
    <mergeCell ref="BI47:BJ48"/>
    <mergeCell ref="AK47:AM48"/>
    <mergeCell ref="AN47:AP48"/>
    <mergeCell ref="AQ47:AR48"/>
    <mergeCell ref="AS47:AT48"/>
    <mergeCell ref="AU47:AU48"/>
    <mergeCell ref="AV47:AV48"/>
    <mergeCell ref="AA47:AB48"/>
    <mergeCell ref="AC47:AD48"/>
    <mergeCell ref="AE47:AE48"/>
    <mergeCell ref="AF47:AF48"/>
    <mergeCell ref="AH47:AH48"/>
    <mergeCell ref="AI47:AJ48"/>
    <mergeCell ref="O47:O48"/>
    <mergeCell ref="P47:P48"/>
    <mergeCell ref="R47:R48"/>
    <mergeCell ref="S47:T48"/>
    <mergeCell ref="U47:W48"/>
    <mergeCell ref="X47:Z48"/>
    <mergeCell ref="Q47:Q48"/>
    <mergeCell ref="B47:B48"/>
    <mergeCell ref="C47:D48"/>
    <mergeCell ref="E47:G48"/>
    <mergeCell ref="H47:J48"/>
    <mergeCell ref="K47:L48"/>
    <mergeCell ref="M47:N48"/>
    <mergeCell ref="BK45:BK46"/>
    <mergeCell ref="BL45:BL46"/>
    <mergeCell ref="AQ45:AR46"/>
    <mergeCell ref="AS45:AT46"/>
    <mergeCell ref="AU45:AU46"/>
    <mergeCell ref="AV45:AV46"/>
    <mergeCell ref="AX45:AX46"/>
    <mergeCell ref="AY45:AZ46"/>
    <mergeCell ref="AE45:AE46"/>
    <mergeCell ref="AF45:AF46"/>
    <mergeCell ref="AH45:AH46"/>
    <mergeCell ref="AI45:AJ46"/>
    <mergeCell ref="AK45:AM46"/>
    <mergeCell ref="AN45:AP46"/>
    <mergeCell ref="R45:R46"/>
    <mergeCell ref="S45:T46"/>
    <mergeCell ref="U45:W46"/>
    <mergeCell ref="X45:Z46"/>
    <mergeCell ref="AA45:AB46"/>
    <mergeCell ref="AC45:AD46"/>
    <mergeCell ref="BG43:BH44"/>
    <mergeCell ref="BI43:BJ44"/>
    <mergeCell ref="B45:B46"/>
    <mergeCell ref="C45:D46"/>
    <mergeCell ref="E45:G46"/>
    <mergeCell ref="H45:J46"/>
    <mergeCell ref="K45:L46"/>
    <mergeCell ref="M45:N46"/>
    <mergeCell ref="O45:O46"/>
    <mergeCell ref="P45:P46"/>
    <mergeCell ref="AN43:AP44"/>
    <mergeCell ref="AQ43:AR44"/>
    <mergeCell ref="AS43:AT44"/>
    <mergeCell ref="AY43:AZ44"/>
    <mergeCell ref="BA43:BC44"/>
    <mergeCell ref="BD43:BF44"/>
    <mergeCell ref="U43:W44"/>
    <mergeCell ref="X43:Z44"/>
    <mergeCell ref="AA43:AB44"/>
    <mergeCell ref="AC43:AD44"/>
    <mergeCell ref="AI43:AJ44"/>
    <mergeCell ref="AK43:AM44"/>
    <mergeCell ref="C43:D44"/>
    <mergeCell ref="E43:G44"/>
    <mergeCell ref="H43:J44"/>
    <mergeCell ref="K43:L44"/>
    <mergeCell ref="M43:N44"/>
    <mergeCell ref="S43:T44"/>
    <mergeCell ref="BD40:BF41"/>
    <mergeCell ref="BG40:BH41"/>
    <mergeCell ref="BI40:BJ41"/>
    <mergeCell ref="R40:R41"/>
    <mergeCell ref="S40:T41"/>
    <mergeCell ref="U40:W41"/>
    <mergeCell ref="X40:Z41"/>
    <mergeCell ref="AA40:AB41"/>
    <mergeCell ref="AC40:AD41"/>
    <mergeCell ref="BK40:BK41"/>
    <mergeCell ref="BL40:BL41"/>
    <mergeCell ref="AQ40:AR41"/>
    <mergeCell ref="AS40:AT41"/>
    <mergeCell ref="AU40:AU41"/>
    <mergeCell ref="AV40:AV41"/>
    <mergeCell ref="AX40:AX41"/>
    <mergeCell ref="AY40:AZ41"/>
    <mergeCell ref="AE40:AE41"/>
    <mergeCell ref="AF40:AF41"/>
    <mergeCell ref="AH40:AH41"/>
    <mergeCell ref="AI40:AJ41"/>
    <mergeCell ref="AK40:AM41"/>
    <mergeCell ref="AN40:AP41"/>
    <mergeCell ref="AG40:AG41"/>
    <mergeCell ref="BK38:BK39"/>
    <mergeCell ref="BL38:BL39"/>
    <mergeCell ref="B40:B41"/>
    <mergeCell ref="C40:D41"/>
    <mergeCell ref="E40:G41"/>
    <mergeCell ref="H40:J41"/>
    <mergeCell ref="K40:L41"/>
    <mergeCell ref="M40:N41"/>
    <mergeCell ref="O40:O41"/>
    <mergeCell ref="P40:P41"/>
    <mergeCell ref="AX38:AX39"/>
    <mergeCell ref="AY38:AZ39"/>
    <mergeCell ref="BA38:BC39"/>
    <mergeCell ref="BD38:BF39"/>
    <mergeCell ref="BG38:BH39"/>
    <mergeCell ref="BI38:BJ39"/>
    <mergeCell ref="AK38:AM39"/>
    <mergeCell ref="AN38:AP39"/>
    <mergeCell ref="AQ38:AR39"/>
    <mergeCell ref="AS38:AT39"/>
    <mergeCell ref="AU38:AU39"/>
    <mergeCell ref="AV38:AV39"/>
    <mergeCell ref="AA38:AB39"/>
    <mergeCell ref="AC38:AD39"/>
    <mergeCell ref="AH38:AH39"/>
    <mergeCell ref="AI38:AJ39"/>
    <mergeCell ref="AG38:AG39"/>
    <mergeCell ref="O38:O39"/>
    <mergeCell ref="P38:P39"/>
    <mergeCell ref="R38:R39"/>
    <mergeCell ref="S38:T39"/>
    <mergeCell ref="U38:W39"/>
    <mergeCell ref="X38:Z39"/>
    <mergeCell ref="B38:B39"/>
    <mergeCell ref="C38:D39"/>
    <mergeCell ref="E38:G39"/>
    <mergeCell ref="H38:J39"/>
    <mergeCell ref="K38:L39"/>
    <mergeCell ref="M38:N39"/>
    <mergeCell ref="BA36:BC37"/>
    <mergeCell ref="BD36:BF37"/>
    <mergeCell ref="BG36:BH37"/>
    <mergeCell ref="AE36:AE37"/>
    <mergeCell ref="AF36:AF37"/>
    <mergeCell ref="AH36:AH37"/>
    <mergeCell ref="AI36:AJ37"/>
    <mergeCell ref="AK36:AM37"/>
    <mergeCell ref="AN36:AP37"/>
    <mergeCell ref="AG36:AG37"/>
    <mergeCell ref="R36:R37"/>
    <mergeCell ref="S36:T37"/>
    <mergeCell ref="U36:W37"/>
    <mergeCell ref="X36:Z37"/>
    <mergeCell ref="AA36:AB37"/>
    <mergeCell ref="AC36:AD37"/>
    <mergeCell ref="AE38:AE39"/>
    <mergeCell ref="AF38:AF39"/>
    <mergeCell ref="BI36:BJ37"/>
    <mergeCell ref="BK36:BK37"/>
    <mergeCell ref="BL36:BL37"/>
    <mergeCell ref="AQ36:AR37"/>
    <mergeCell ref="AS36:AT37"/>
    <mergeCell ref="AU36:AU37"/>
    <mergeCell ref="AV36:AV37"/>
    <mergeCell ref="AX36:AX37"/>
    <mergeCell ref="AY36:AZ37"/>
    <mergeCell ref="BK34:BK35"/>
    <mergeCell ref="BL34:BL35"/>
    <mergeCell ref="B36:B37"/>
    <mergeCell ref="C36:D37"/>
    <mergeCell ref="E36:G37"/>
    <mergeCell ref="H36:J37"/>
    <mergeCell ref="K36:L37"/>
    <mergeCell ref="M36:N37"/>
    <mergeCell ref="O36:O37"/>
    <mergeCell ref="P36:P37"/>
    <mergeCell ref="AX34:AX35"/>
    <mergeCell ref="AY34:AZ35"/>
    <mergeCell ref="BA34:BC35"/>
    <mergeCell ref="BD34:BF35"/>
    <mergeCell ref="BG34:BH35"/>
    <mergeCell ref="BI34:BJ35"/>
    <mergeCell ref="AK34:AM35"/>
    <mergeCell ref="AN34:AP35"/>
    <mergeCell ref="AQ34:AR35"/>
    <mergeCell ref="AS34:AT35"/>
    <mergeCell ref="AU34:AU35"/>
    <mergeCell ref="AV34:AV35"/>
    <mergeCell ref="AA34:AB35"/>
    <mergeCell ref="AC34:AD35"/>
    <mergeCell ref="AH34:AH35"/>
    <mergeCell ref="AI34:AJ35"/>
    <mergeCell ref="AG34:AG35"/>
    <mergeCell ref="O34:O35"/>
    <mergeCell ref="P34:P35"/>
    <mergeCell ref="R34:R35"/>
    <mergeCell ref="S34:T35"/>
    <mergeCell ref="U34:W35"/>
    <mergeCell ref="X34:Z35"/>
    <mergeCell ref="Q34:Q35"/>
    <mergeCell ref="B34:B35"/>
    <mergeCell ref="C34:D35"/>
    <mergeCell ref="E34:G35"/>
    <mergeCell ref="H34:J35"/>
    <mergeCell ref="K34:L35"/>
    <mergeCell ref="M34:N35"/>
    <mergeCell ref="BA32:BC33"/>
    <mergeCell ref="BD32:BF33"/>
    <mergeCell ref="BG32:BH33"/>
    <mergeCell ref="AE32:AE33"/>
    <mergeCell ref="AF32:AF33"/>
    <mergeCell ref="AH32:AH33"/>
    <mergeCell ref="AI32:AJ33"/>
    <mergeCell ref="AK32:AM33"/>
    <mergeCell ref="AN32:AP33"/>
    <mergeCell ref="AG32:AG33"/>
    <mergeCell ref="R32:R33"/>
    <mergeCell ref="S32:T33"/>
    <mergeCell ref="U32:W33"/>
    <mergeCell ref="X32:Z33"/>
    <mergeCell ref="AA32:AB33"/>
    <mergeCell ref="AC32:AD33"/>
    <mergeCell ref="AE34:AE35"/>
    <mergeCell ref="AF34:AF35"/>
    <mergeCell ref="BI32:BJ33"/>
    <mergeCell ref="BK32:BK33"/>
    <mergeCell ref="BL32:BL33"/>
    <mergeCell ref="AQ32:AR33"/>
    <mergeCell ref="AS32:AT33"/>
    <mergeCell ref="AU32:AU33"/>
    <mergeCell ref="AV32:AV33"/>
    <mergeCell ref="AX32:AX33"/>
    <mergeCell ref="AY32:AZ33"/>
    <mergeCell ref="AI27:AJ28"/>
    <mergeCell ref="AK27:AM28"/>
    <mergeCell ref="AN27:AP28"/>
    <mergeCell ref="B32:B33"/>
    <mergeCell ref="C32:D33"/>
    <mergeCell ref="E32:G33"/>
    <mergeCell ref="H32:J33"/>
    <mergeCell ref="K32:L33"/>
    <mergeCell ref="M32:N33"/>
    <mergeCell ref="O32:O33"/>
    <mergeCell ref="P32:P33"/>
    <mergeCell ref="AN30:AP31"/>
    <mergeCell ref="U30:W31"/>
    <mergeCell ref="X30:Z31"/>
    <mergeCell ref="AA30:AB31"/>
    <mergeCell ref="AC30:AD31"/>
    <mergeCell ref="AI30:AJ31"/>
    <mergeCell ref="AK30:AM31"/>
    <mergeCell ref="C30:D31"/>
    <mergeCell ref="E30:G31"/>
    <mergeCell ref="H30:J31"/>
    <mergeCell ref="K30:L31"/>
    <mergeCell ref="M30:N31"/>
    <mergeCell ref="S30:T31"/>
    <mergeCell ref="R27:R28"/>
    <mergeCell ref="S27:T28"/>
    <mergeCell ref="U27:W28"/>
    <mergeCell ref="X27:Z28"/>
    <mergeCell ref="AA27:AB28"/>
    <mergeCell ref="AC27:AD28"/>
    <mergeCell ref="AE27:AE28"/>
    <mergeCell ref="AF27:AF28"/>
    <mergeCell ref="AH27:AH28"/>
    <mergeCell ref="BG30:BH31"/>
    <mergeCell ref="BI30:BJ31"/>
    <mergeCell ref="AQ30:AR31"/>
    <mergeCell ref="AS30:AT31"/>
    <mergeCell ref="AY30:AZ31"/>
    <mergeCell ref="BA30:BC31"/>
    <mergeCell ref="BD30:BF31"/>
    <mergeCell ref="BL27:BL28"/>
    <mergeCell ref="AQ27:AR28"/>
    <mergeCell ref="AS27:AT28"/>
    <mergeCell ref="AU27:AU28"/>
    <mergeCell ref="AV27:AV28"/>
    <mergeCell ref="AX27:AX28"/>
    <mergeCell ref="AY27:AZ28"/>
    <mergeCell ref="BA27:BC28"/>
    <mergeCell ref="BD27:BF28"/>
    <mergeCell ref="BG27:BH28"/>
    <mergeCell ref="BI27:BJ28"/>
    <mergeCell ref="BK27:BK28"/>
    <mergeCell ref="B27:B28"/>
    <mergeCell ref="C27:D28"/>
    <mergeCell ref="E27:G28"/>
    <mergeCell ref="H27:J28"/>
    <mergeCell ref="K27:L28"/>
    <mergeCell ref="M27:N28"/>
    <mergeCell ref="O27:O28"/>
    <mergeCell ref="P27:P28"/>
    <mergeCell ref="AX25:AX26"/>
    <mergeCell ref="AK25:AM26"/>
    <mergeCell ref="AN25:AP26"/>
    <mergeCell ref="AQ25:AR26"/>
    <mergeCell ref="AS25:AT26"/>
    <mergeCell ref="AU25:AU26"/>
    <mergeCell ref="AV25:AV26"/>
    <mergeCell ref="AA25:AB26"/>
    <mergeCell ref="AC25:AD26"/>
    <mergeCell ref="AI25:AJ26"/>
    <mergeCell ref="O25:O26"/>
    <mergeCell ref="P25:P26"/>
    <mergeCell ref="R25:R26"/>
    <mergeCell ref="S25:T26"/>
    <mergeCell ref="U25:W26"/>
    <mergeCell ref="X25:Z26"/>
    <mergeCell ref="B25:B26"/>
    <mergeCell ref="C25:D26"/>
    <mergeCell ref="E25:G26"/>
    <mergeCell ref="H25:J26"/>
    <mergeCell ref="K25:L26"/>
    <mergeCell ref="M25:N26"/>
    <mergeCell ref="AE25:AE26"/>
    <mergeCell ref="AF25:AF26"/>
    <mergeCell ref="AH25:AH26"/>
    <mergeCell ref="AE23:AE24"/>
    <mergeCell ref="AF23:AF24"/>
    <mergeCell ref="AH23:AH24"/>
    <mergeCell ref="AI23:AJ24"/>
    <mergeCell ref="AK23:AM24"/>
    <mergeCell ref="AN23:AP24"/>
    <mergeCell ref="BK25:BK26"/>
    <mergeCell ref="BL25:BL26"/>
    <mergeCell ref="AY25:AZ26"/>
    <mergeCell ref="BA25:BC26"/>
    <mergeCell ref="BD25:BF26"/>
    <mergeCell ref="BG25:BH26"/>
    <mergeCell ref="BI25:BJ26"/>
    <mergeCell ref="BI23:BJ24"/>
    <mergeCell ref="BK23:BK24"/>
    <mergeCell ref="BL23:BL24"/>
    <mergeCell ref="AQ23:AR24"/>
    <mergeCell ref="AS23:AT24"/>
    <mergeCell ref="AU23:AU24"/>
    <mergeCell ref="AV23:AV24"/>
    <mergeCell ref="AX23:AX24"/>
    <mergeCell ref="AY23:AZ24"/>
    <mergeCell ref="BA23:BC24"/>
    <mergeCell ref="BD23:BF24"/>
    <mergeCell ref="BG23:BH24"/>
    <mergeCell ref="O23:O24"/>
    <mergeCell ref="P23:P24"/>
    <mergeCell ref="AX21:AX22"/>
    <mergeCell ref="AK21:AM22"/>
    <mergeCell ref="AN21:AP22"/>
    <mergeCell ref="AQ21:AR22"/>
    <mergeCell ref="AS21:AT22"/>
    <mergeCell ref="AU21:AU22"/>
    <mergeCell ref="AV21:AV22"/>
    <mergeCell ref="AA21:AB22"/>
    <mergeCell ref="AC21:AD22"/>
    <mergeCell ref="AI21:AJ22"/>
    <mergeCell ref="O21:O22"/>
    <mergeCell ref="P21:P22"/>
    <mergeCell ref="R21:R22"/>
    <mergeCell ref="S21:T22"/>
    <mergeCell ref="U21:W22"/>
    <mergeCell ref="X21:Z22"/>
    <mergeCell ref="R23:R24"/>
    <mergeCell ref="S23:T24"/>
    <mergeCell ref="U23:W24"/>
    <mergeCell ref="X23:Z24"/>
    <mergeCell ref="AA23:AB24"/>
    <mergeCell ref="AC23:AD24"/>
    <mergeCell ref="B21:B22"/>
    <mergeCell ref="C21:D22"/>
    <mergeCell ref="E21:G22"/>
    <mergeCell ref="H21:J22"/>
    <mergeCell ref="K21:L22"/>
    <mergeCell ref="M21:N22"/>
    <mergeCell ref="B23:B24"/>
    <mergeCell ref="C23:D24"/>
    <mergeCell ref="E23:G24"/>
    <mergeCell ref="H23:J24"/>
    <mergeCell ref="K23:L24"/>
    <mergeCell ref="M23:N24"/>
    <mergeCell ref="AI19:AJ20"/>
    <mergeCell ref="AK19:AM20"/>
    <mergeCell ref="AN19:AP20"/>
    <mergeCell ref="BK21:BK22"/>
    <mergeCell ref="BL21:BL22"/>
    <mergeCell ref="AY21:AZ22"/>
    <mergeCell ref="BA21:BC22"/>
    <mergeCell ref="BD21:BF22"/>
    <mergeCell ref="BG21:BH22"/>
    <mergeCell ref="BI21:BJ22"/>
    <mergeCell ref="BI19:BJ20"/>
    <mergeCell ref="BK19:BK20"/>
    <mergeCell ref="BL19:BL20"/>
    <mergeCell ref="AQ19:AR20"/>
    <mergeCell ref="AS19:AT20"/>
    <mergeCell ref="AU19:AU20"/>
    <mergeCell ref="AV19:AV20"/>
    <mergeCell ref="AX19:AX20"/>
    <mergeCell ref="AY19:AZ20"/>
    <mergeCell ref="BA19:BC20"/>
    <mergeCell ref="BD19:BF20"/>
    <mergeCell ref="BG19:BH20"/>
    <mergeCell ref="R19:R20"/>
    <mergeCell ref="S19:T20"/>
    <mergeCell ref="U19:W20"/>
    <mergeCell ref="X19:Z20"/>
    <mergeCell ref="AA19:AB20"/>
    <mergeCell ref="AC19:AD20"/>
    <mergeCell ref="AE21:AE22"/>
    <mergeCell ref="AF21:AF22"/>
    <mergeCell ref="AH21:AH22"/>
    <mergeCell ref="AE19:AE20"/>
    <mergeCell ref="AF19:AF20"/>
    <mergeCell ref="AH19:AH20"/>
    <mergeCell ref="BG17:BH18"/>
    <mergeCell ref="BI17:BJ18"/>
    <mergeCell ref="B19:B20"/>
    <mergeCell ref="C19:D20"/>
    <mergeCell ref="E19:G20"/>
    <mergeCell ref="H19:J20"/>
    <mergeCell ref="K19:L20"/>
    <mergeCell ref="M19:N20"/>
    <mergeCell ref="O19:O20"/>
    <mergeCell ref="P19:P20"/>
    <mergeCell ref="AN17:AP18"/>
    <mergeCell ref="AQ17:AR18"/>
    <mergeCell ref="AS17:AT18"/>
    <mergeCell ref="AY17:AZ18"/>
    <mergeCell ref="BA17:BC18"/>
    <mergeCell ref="BD17:BF18"/>
    <mergeCell ref="U17:W18"/>
    <mergeCell ref="X17:Z18"/>
    <mergeCell ref="AA17:AB18"/>
    <mergeCell ref="AC17:AD18"/>
    <mergeCell ref="AI17:AJ18"/>
    <mergeCell ref="AK17:AM18"/>
    <mergeCell ref="C17:D18"/>
    <mergeCell ref="E17:G18"/>
    <mergeCell ref="A13:B13"/>
    <mergeCell ref="D13:H13"/>
    <mergeCell ref="I13:J13"/>
    <mergeCell ref="K13:L13"/>
    <mergeCell ref="M13:N13"/>
    <mergeCell ref="H17:J18"/>
    <mergeCell ref="K17:L18"/>
    <mergeCell ref="M17:N18"/>
    <mergeCell ref="S17:T18"/>
    <mergeCell ref="A14:B14"/>
    <mergeCell ref="D14:H14"/>
    <mergeCell ref="I14:J14"/>
    <mergeCell ref="K14:L14"/>
    <mergeCell ref="M14:N14"/>
    <mergeCell ref="A15:B15"/>
    <mergeCell ref="D15:H15"/>
    <mergeCell ref="I15:J15"/>
    <mergeCell ref="K15:L15"/>
    <mergeCell ref="M15:N15"/>
    <mergeCell ref="A11:B11"/>
    <mergeCell ref="D11:H11"/>
    <mergeCell ref="I11:J11"/>
    <mergeCell ref="K11:L11"/>
    <mergeCell ref="M11:N11"/>
    <mergeCell ref="A12:B12"/>
    <mergeCell ref="D12:H12"/>
    <mergeCell ref="I12:J12"/>
    <mergeCell ref="K12:L12"/>
    <mergeCell ref="M12:N12"/>
    <mergeCell ref="A9:B9"/>
    <mergeCell ref="D9:H9"/>
    <mergeCell ref="I9:J9"/>
    <mergeCell ref="K9:L9"/>
    <mergeCell ref="M9:N9"/>
    <mergeCell ref="A10:B10"/>
    <mergeCell ref="D10:H10"/>
    <mergeCell ref="I10:J10"/>
    <mergeCell ref="K10:L10"/>
    <mergeCell ref="M10:N10"/>
    <mergeCell ref="A7:B7"/>
    <mergeCell ref="D7:H7"/>
    <mergeCell ref="I7:J7"/>
    <mergeCell ref="K7:L7"/>
    <mergeCell ref="M7:N7"/>
    <mergeCell ref="A8:B8"/>
    <mergeCell ref="D8:H8"/>
    <mergeCell ref="I8:J8"/>
    <mergeCell ref="K8:L8"/>
    <mergeCell ref="M8:N8"/>
    <mergeCell ref="A5:B5"/>
    <mergeCell ref="D5:H5"/>
    <mergeCell ref="I5:J5"/>
    <mergeCell ref="K5:L5"/>
    <mergeCell ref="M5:N5"/>
    <mergeCell ref="A6:B6"/>
    <mergeCell ref="D6:H6"/>
    <mergeCell ref="I6:J6"/>
    <mergeCell ref="K6:L6"/>
    <mergeCell ref="M6:N6"/>
    <mergeCell ref="C1:AE1"/>
    <mergeCell ref="C2:C3"/>
    <mergeCell ref="D2:H3"/>
    <mergeCell ref="I2:J3"/>
    <mergeCell ref="K2:L3"/>
    <mergeCell ref="M2:N3"/>
    <mergeCell ref="A4:B4"/>
    <mergeCell ref="D4:H4"/>
    <mergeCell ref="I4:J4"/>
    <mergeCell ref="K4:L4"/>
    <mergeCell ref="M4:N4"/>
  </mergeCells>
  <phoneticPr fontId="3"/>
  <pageMargins left="1.0236220472440944" right="0.23622047244094491" top="0.74803149606299213" bottom="0.74803149606299213" header="0.31496062992125984" footer="0.31496062992125984"/>
  <pageSetup paperSize="8" scale="9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">
    <pageSetUpPr fitToPage="1"/>
  </sheetPr>
  <dimension ref="A1:AR100"/>
  <sheetViews>
    <sheetView topLeftCell="S1" workbookViewId="0"/>
  </sheetViews>
  <sheetFormatPr defaultColWidth="9.1328125" defaultRowHeight="15" x14ac:dyDescent="0.25"/>
  <cols>
    <col min="1" max="1" width="4" style="432" hidden="1" customWidth="1"/>
    <col min="2" max="2" width="1.3984375" style="355" hidden="1" customWidth="1"/>
    <col min="3" max="3" width="5" style="356" customWidth="1"/>
    <col min="4" max="4" width="1.59765625" style="355" customWidth="1"/>
    <col min="5" max="5" width="6.265625" style="355" customWidth="1"/>
    <col min="6" max="6" width="16.59765625" style="355" customWidth="1"/>
    <col min="7" max="8" width="6.265625" style="355" customWidth="1"/>
    <col min="9" max="9" width="6.265625" style="356" customWidth="1"/>
    <col min="10" max="17" width="6.265625" style="355" customWidth="1"/>
    <col min="18" max="18" width="6.265625" style="422" customWidth="1"/>
    <col min="19" max="20" width="6.265625" style="427" customWidth="1"/>
    <col min="21" max="21" width="16.59765625" style="427" customWidth="1"/>
    <col min="22" max="22" width="5.86328125" style="355" customWidth="1"/>
    <col min="23" max="23" width="1.59765625" style="488" customWidth="1"/>
    <col min="24" max="24" width="5.265625" style="356" customWidth="1"/>
    <col min="28" max="28" width="14.1328125" customWidth="1"/>
  </cols>
  <sheetData>
    <row r="1" spans="1:43" ht="18" customHeight="1" x14ac:dyDescent="0.25">
      <c r="E1" s="1226" t="s">
        <v>385</v>
      </c>
      <c r="F1" s="1226"/>
      <c r="G1" s="1226"/>
      <c r="H1" s="1226"/>
      <c r="I1" s="1226"/>
      <c r="J1" s="1226"/>
      <c r="K1" s="1226"/>
      <c r="L1" s="1226"/>
      <c r="M1" s="1226"/>
      <c r="N1" s="1226"/>
      <c r="O1" s="1226"/>
      <c r="P1" s="1226"/>
      <c r="Q1" s="1226"/>
      <c r="R1" s="1226"/>
      <c r="S1" s="1226"/>
      <c r="T1" s="1226"/>
      <c r="U1" s="1226"/>
      <c r="V1" s="1226"/>
      <c r="W1" s="1226"/>
      <c r="X1" s="1226"/>
    </row>
    <row r="2" spans="1:43" ht="18" customHeight="1" x14ac:dyDescent="0.25">
      <c r="G2" s="1227">
        <v>45088</v>
      </c>
      <c r="H2" s="1227"/>
      <c r="I2" s="1227"/>
      <c r="J2" s="1227">
        <v>45101</v>
      </c>
      <c r="K2" s="1227"/>
      <c r="L2" s="1227">
        <v>45115</v>
      </c>
      <c r="M2" s="1227"/>
      <c r="N2" s="1227"/>
      <c r="O2" s="1227"/>
      <c r="P2" s="1227">
        <f>J2</f>
        <v>45101</v>
      </c>
      <c r="Q2" s="1227"/>
      <c r="R2" s="1227">
        <f>G2</f>
        <v>45088</v>
      </c>
      <c r="S2" s="1227"/>
      <c r="T2" s="1227"/>
      <c r="U2" s="430"/>
    </row>
    <row r="3" spans="1:43" ht="18" customHeight="1" thickBot="1" x14ac:dyDescent="0.3">
      <c r="G3" s="1229"/>
      <c r="H3" s="1229"/>
      <c r="I3" s="1229"/>
      <c r="J3" s="1228" t="s">
        <v>258</v>
      </c>
      <c r="K3" s="1228"/>
      <c r="L3" s="1236" t="s">
        <v>258</v>
      </c>
      <c r="M3" s="1236"/>
      <c r="N3" s="1236"/>
      <c r="O3" s="1236"/>
      <c r="P3" s="1228" t="s">
        <v>258</v>
      </c>
      <c r="Q3" s="1228"/>
      <c r="R3" s="1229"/>
      <c r="S3" s="1229"/>
      <c r="T3" s="1229"/>
      <c r="U3" s="471"/>
    </row>
    <row r="4" spans="1:43" ht="25.5" customHeight="1" thickTop="1" thickBot="1" x14ac:dyDescent="0.3">
      <c r="A4" s="1189" t="e">
        <f>#REF!+1</f>
        <v>#REF!</v>
      </c>
      <c r="C4" s="1192" t="s">
        <v>436</v>
      </c>
      <c r="D4" s="357"/>
      <c r="E4" s="1224" t="s">
        <v>182</v>
      </c>
      <c r="F4" s="1230" t="s">
        <v>417</v>
      </c>
      <c r="G4" s="613"/>
      <c r="H4" s="635"/>
      <c r="I4" s="360"/>
      <c r="J4" s="361"/>
      <c r="K4" s="425"/>
      <c r="L4" s="430"/>
      <c r="M4" s="430"/>
      <c r="N4" s="430"/>
      <c r="O4" s="430"/>
      <c r="Q4" s="427"/>
      <c r="R4" s="362"/>
      <c r="S4" s="363"/>
      <c r="T4" s="364"/>
      <c r="U4" s="1205" t="s">
        <v>423</v>
      </c>
      <c r="V4" s="1190" t="s">
        <v>193</v>
      </c>
      <c r="X4" s="1192" t="s">
        <v>437</v>
      </c>
    </row>
    <row r="5" spans="1:43" ht="25.5" customHeight="1" thickBot="1" x14ac:dyDescent="0.3">
      <c r="A5" s="1189"/>
      <c r="C5" s="1193"/>
      <c r="D5" s="357"/>
      <c r="E5" s="1225"/>
      <c r="F5" s="1231"/>
      <c r="G5" s="427"/>
      <c r="H5" s="1189">
        <v>4</v>
      </c>
      <c r="I5" s="607">
        <v>5</v>
      </c>
      <c r="J5" s="361"/>
      <c r="K5" s="425"/>
      <c r="L5" s="430"/>
      <c r="M5" s="430"/>
      <c r="N5" s="430"/>
      <c r="O5" s="430"/>
      <c r="Q5" s="427"/>
      <c r="R5" s="619" t="s">
        <v>514</v>
      </c>
      <c r="S5" s="1216">
        <v>2</v>
      </c>
      <c r="T5" s="368"/>
      <c r="U5" s="1206"/>
      <c r="V5" s="1191"/>
      <c r="X5" s="1193"/>
    </row>
    <row r="6" spans="1:43" ht="25.5" customHeight="1" thickTop="1" thickBot="1" x14ac:dyDescent="0.3">
      <c r="A6" s="1189" t="e">
        <f>A4+1</f>
        <v>#REF!</v>
      </c>
      <c r="C6" s="1193"/>
      <c r="D6" s="357"/>
      <c r="E6" s="1212" t="s">
        <v>218</v>
      </c>
      <c r="F6" s="1214" t="s">
        <v>413</v>
      </c>
      <c r="G6" s="358"/>
      <c r="H6" s="1223"/>
      <c r="I6" s="361">
        <v>0</v>
      </c>
      <c r="J6" s="609"/>
      <c r="K6" s="425"/>
      <c r="M6" s="360"/>
      <c r="N6" s="360"/>
      <c r="Q6" s="427"/>
      <c r="R6" s="629" t="s">
        <v>515</v>
      </c>
      <c r="S6" s="1189"/>
      <c r="T6" s="368"/>
      <c r="U6" s="1205" t="s">
        <v>416</v>
      </c>
      <c r="V6" s="1212" t="s">
        <v>210</v>
      </c>
      <c r="X6" s="1193"/>
    </row>
    <row r="7" spans="1:43" ht="25.5" customHeight="1" thickBot="1" x14ac:dyDescent="0.3">
      <c r="A7" s="1189"/>
      <c r="C7" s="1193"/>
      <c r="D7" s="357"/>
      <c r="E7" s="1213"/>
      <c r="F7" s="1206"/>
      <c r="G7" s="427"/>
      <c r="H7" s="425"/>
      <c r="I7" s="1211">
        <v>6</v>
      </c>
      <c r="J7" s="607">
        <v>8</v>
      </c>
      <c r="K7" s="425"/>
      <c r="M7" s="360"/>
      <c r="N7" s="360"/>
      <c r="P7" s="427"/>
      <c r="Q7" s="427">
        <v>1</v>
      </c>
      <c r="R7" s="1232" t="s">
        <v>440</v>
      </c>
      <c r="S7" s="633"/>
      <c r="T7" s="634"/>
      <c r="U7" s="1206"/>
      <c r="V7" s="1213"/>
      <c r="X7" s="1193"/>
    </row>
    <row r="8" spans="1:43" ht="25.5" customHeight="1" thickBot="1" x14ac:dyDescent="0.3">
      <c r="A8" s="1189" t="e">
        <f>A6+1</f>
        <v>#REF!</v>
      </c>
      <c r="C8" s="1193"/>
      <c r="D8" s="357"/>
      <c r="E8" s="1205" t="s">
        <v>384</v>
      </c>
      <c r="F8" s="1205" t="s">
        <v>397</v>
      </c>
      <c r="G8" s="608"/>
      <c r="H8" s="635"/>
      <c r="I8" s="1210"/>
      <c r="J8" s="630">
        <v>0</v>
      </c>
      <c r="K8" s="683"/>
      <c r="P8" s="692"/>
      <c r="Q8" s="626">
        <v>2</v>
      </c>
      <c r="R8" s="1233"/>
      <c r="S8" s="363"/>
      <c r="T8" s="364"/>
      <c r="U8" s="1205" t="s">
        <v>140</v>
      </c>
      <c r="V8" s="1205" t="s">
        <v>191</v>
      </c>
      <c r="X8" s="1193"/>
    </row>
    <row r="9" spans="1:43" ht="25.5" customHeight="1" thickBot="1" x14ac:dyDescent="0.3">
      <c r="A9" s="1189"/>
      <c r="C9" s="1193"/>
      <c r="D9" s="357"/>
      <c r="E9" s="1206"/>
      <c r="F9" s="1206"/>
      <c r="G9" s="371"/>
      <c r="H9" s="1189">
        <v>5</v>
      </c>
      <c r="I9" s="611">
        <v>2</v>
      </c>
      <c r="J9" s="682"/>
      <c r="K9" s="683"/>
      <c r="P9" s="692"/>
      <c r="Q9" s="691"/>
      <c r="R9" s="423" t="s">
        <v>514</v>
      </c>
      <c r="S9" s="1216">
        <v>2</v>
      </c>
      <c r="T9" s="425"/>
      <c r="U9" s="1214"/>
      <c r="V9" s="1206"/>
      <c r="X9" s="1193"/>
    </row>
    <row r="10" spans="1:43" ht="25.5" customHeight="1" thickTop="1" thickBot="1" x14ac:dyDescent="0.3">
      <c r="A10" s="1189" t="e">
        <f>A8+1</f>
        <v>#REF!</v>
      </c>
      <c r="C10" s="1193"/>
      <c r="D10" s="357"/>
      <c r="E10" s="1205" t="s">
        <v>201</v>
      </c>
      <c r="F10" s="1205" t="s">
        <v>430</v>
      </c>
      <c r="G10" s="358"/>
      <c r="H10" s="1223"/>
      <c r="I10" s="630">
        <v>1</v>
      </c>
      <c r="J10" s="356"/>
      <c r="K10" s="683"/>
      <c r="P10" s="692"/>
      <c r="Q10" s="432"/>
      <c r="R10" s="628" t="s">
        <v>513</v>
      </c>
      <c r="S10" s="1189"/>
      <c r="T10" s="425"/>
      <c r="U10" s="1230" t="s">
        <v>422</v>
      </c>
      <c r="V10" s="1217" t="s">
        <v>190</v>
      </c>
      <c r="X10" s="1193"/>
    </row>
    <row r="11" spans="1:43" ht="25.5" customHeight="1" thickBot="1" x14ac:dyDescent="0.3">
      <c r="A11" s="1189"/>
      <c r="C11" s="1194"/>
      <c r="D11" s="357"/>
      <c r="E11" s="1206"/>
      <c r="F11" s="1206"/>
      <c r="G11" s="371"/>
      <c r="H11" s="425"/>
      <c r="I11" s="360"/>
      <c r="J11" s="356"/>
      <c r="K11" s="683"/>
      <c r="P11" s="692"/>
      <c r="Q11" s="432"/>
      <c r="R11" s="362"/>
      <c r="S11" s="633"/>
      <c r="T11" s="699"/>
      <c r="U11" s="1231"/>
      <c r="V11" s="1218"/>
      <c r="X11" s="1194"/>
    </row>
    <row r="12" spans="1:43" ht="25.5" customHeight="1" thickTop="1" thickBot="1" x14ac:dyDescent="0.3">
      <c r="A12" s="377"/>
      <c r="C12" s="592"/>
      <c r="D12" s="357"/>
      <c r="E12" s="121"/>
      <c r="F12"/>
      <c r="G12" s="427"/>
      <c r="H12" s="425"/>
      <c r="I12" s="425"/>
      <c r="J12" s="1211" t="s">
        <v>3</v>
      </c>
      <c r="K12" s="684">
        <v>2</v>
      </c>
      <c r="P12" s="693">
        <v>2</v>
      </c>
      <c r="Q12" s="1189" t="s">
        <v>4</v>
      </c>
      <c r="R12" s="362"/>
      <c r="T12" s="425"/>
      <c r="U12"/>
      <c r="V12" s="121"/>
      <c r="X12" s="592"/>
      <c r="AE12" s="355"/>
      <c r="AF12" s="355"/>
      <c r="AG12" s="355"/>
    </row>
    <row r="13" spans="1:43" ht="25.5" customHeight="1" thickTop="1" x14ac:dyDescent="0.25">
      <c r="A13" s="378"/>
      <c r="C13" s="593"/>
      <c r="D13" s="357"/>
      <c r="E13" s="121"/>
      <c r="F13"/>
      <c r="G13" s="427"/>
      <c r="H13" s="425"/>
      <c r="I13" s="425"/>
      <c r="J13" s="1210"/>
      <c r="K13" s="368">
        <v>0</v>
      </c>
      <c r="P13" s="371">
        <v>0</v>
      </c>
      <c r="Q13" s="1185"/>
      <c r="R13" s="362"/>
      <c r="T13" s="425"/>
      <c r="U13"/>
      <c r="V13" s="121"/>
      <c r="X13" s="593"/>
      <c r="AE13" s="355"/>
      <c r="AF13" s="355"/>
      <c r="AG13" s="355"/>
    </row>
    <row r="14" spans="1:43" ht="25.5" customHeight="1" thickBot="1" x14ac:dyDescent="0.3">
      <c r="A14" s="1189">
        <v>1</v>
      </c>
      <c r="C14" s="1192" t="s">
        <v>437</v>
      </c>
      <c r="D14" s="357"/>
      <c r="E14" s="1198" t="s">
        <v>185</v>
      </c>
      <c r="F14" s="1221" t="s">
        <v>327</v>
      </c>
      <c r="G14" s="608"/>
      <c r="H14" s="425"/>
      <c r="I14" s="360"/>
      <c r="J14" s="380"/>
      <c r="K14" s="368"/>
      <c r="P14" s="371"/>
      <c r="Q14" s="381"/>
      <c r="R14" s="362"/>
      <c r="S14" s="363"/>
      <c r="T14" s="364"/>
      <c r="U14" s="1205" t="s">
        <v>329</v>
      </c>
      <c r="V14" s="1198" t="s">
        <v>195</v>
      </c>
      <c r="X14" s="1192" t="s">
        <v>438</v>
      </c>
      <c r="AB14" t="s">
        <v>170</v>
      </c>
      <c r="AE14" t="s">
        <v>171</v>
      </c>
      <c r="AH14" t="s">
        <v>172</v>
      </c>
      <c r="AK14" t="s">
        <v>173</v>
      </c>
      <c r="AN14" t="s">
        <v>174</v>
      </c>
      <c r="AQ14" t="s">
        <v>175</v>
      </c>
    </row>
    <row r="15" spans="1:43" ht="25.5" customHeight="1" thickBot="1" x14ac:dyDescent="0.3">
      <c r="A15" s="1189"/>
      <c r="C15" s="1193"/>
      <c r="D15" s="357"/>
      <c r="E15" s="1199"/>
      <c r="F15" s="1222"/>
      <c r="G15" s="427"/>
      <c r="H15" s="1234">
        <v>1</v>
      </c>
      <c r="I15" s="607">
        <v>1</v>
      </c>
      <c r="J15" s="380"/>
      <c r="K15" s="368"/>
      <c r="P15" s="371"/>
      <c r="Q15" s="381"/>
      <c r="R15" s="619" t="s">
        <v>514</v>
      </c>
      <c r="S15" s="1216">
        <v>1</v>
      </c>
      <c r="T15" s="368"/>
      <c r="U15" s="1206"/>
      <c r="V15" s="1199"/>
      <c r="X15" s="1193"/>
      <c r="AE15" t="s">
        <v>241</v>
      </c>
      <c r="AH15" t="s">
        <v>241</v>
      </c>
      <c r="AK15" t="s">
        <v>386</v>
      </c>
      <c r="AN15" t="s">
        <v>386</v>
      </c>
      <c r="AQ15" t="s">
        <v>387</v>
      </c>
    </row>
    <row r="16" spans="1:43" ht="25.5" customHeight="1" thickBot="1" x14ac:dyDescent="0.3">
      <c r="A16" s="1189">
        <v>2</v>
      </c>
      <c r="C16" s="1193"/>
      <c r="D16" s="357"/>
      <c r="E16" s="1205" t="s">
        <v>199</v>
      </c>
      <c r="F16" s="1205" t="s">
        <v>429</v>
      </c>
      <c r="G16" s="427"/>
      <c r="H16" s="1223"/>
      <c r="I16" s="632">
        <v>0</v>
      </c>
      <c r="J16" s="611"/>
      <c r="K16" s="368"/>
      <c r="P16" s="383"/>
      <c r="Q16" s="637"/>
      <c r="R16" s="639" t="s">
        <v>517</v>
      </c>
      <c r="S16" s="1189"/>
      <c r="T16" s="368"/>
      <c r="U16" s="1221" t="s">
        <v>421</v>
      </c>
      <c r="V16" s="1205" t="s">
        <v>188</v>
      </c>
      <c r="X16" s="1193"/>
      <c r="AE16" t="s">
        <v>241</v>
      </c>
      <c r="AH16" t="s">
        <v>241</v>
      </c>
      <c r="AQ16" t="s">
        <v>387</v>
      </c>
    </row>
    <row r="17" spans="1:44" ht="25.5" customHeight="1" thickBot="1" x14ac:dyDescent="0.3">
      <c r="A17" s="1189"/>
      <c r="C17" s="1193"/>
      <c r="D17" s="357"/>
      <c r="E17" s="1206"/>
      <c r="F17" s="1206"/>
      <c r="G17" s="385"/>
      <c r="H17" s="425"/>
      <c r="I17" s="1211">
        <v>3</v>
      </c>
      <c r="J17" s="631">
        <v>2</v>
      </c>
      <c r="K17" s="368"/>
      <c r="P17" s="383"/>
      <c r="Q17" s="638">
        <v>2</v>
      </c>
      <c r="R17" s="1233" t="s">
        <v>308</v>
      </c>
      <c r="S17" s="633"/>
      <c r="T17" s="634"/>
      <c r="U17" s="1222"/>
      <c r="V17" s="1206"/>
      <c r="X17" s="1193"/>
      <c r="AB17">
        <v>1</v>
      </c>
      <c r="AC17" t="s">
        <v>351</v>
      </c>
      <c r="AE17">
        <v>2</v>
      </c>
      <c r="AF17" t="s">
        <v>359</v>
      </c>
      <c r="AH17">
        <v>3</v>
      </c>
      <c r="AI17" t="s">
        <v>358</v>
      </c>
      <c r="AK17">
        <v>4</v>
      </c>
      <c r="AL17" t="s">
        <v>355</v>
      </c>
      <c r="AN17">
        <v>5</v>
      </c>
      <c r="AO17" t="s">
        <v>362</v>
      </c>
      <c r="AQ17">
        <v>6</v>
      </c>
      <c r="AR17" t="s">
        <v>354</v>
      </c>
    </row>
    <row r="18" spans="1:44" ht="25.5" customHeight="1" x14ac:dyDescent="0.25">
      <c r="A18" s="1189">
        <v>3</v>
      </c>
      <c r="C18" s="1193"/>
      <c r="E18" s="1212" t="s">
        <v>205</v>
      </c>
      <c r="F18" s="1205" t="s">
        <v>412</v>
      </c>
      <c r="G18" s="427"/>
      <c r="H18" s="425"/>
      <c r="I18" s="1210"/>
      <c r="J18" s="630">
        <v>1</v>
      </c>
      <c r="K18" s="368"/>
      <c r="P18" s="383"/>
      <c r="Q18" s="636">
        <v>0</v>
      </c>
      <c r="R18" s="1232"/>
      <c r="S18" s="363"/>
      <c r="T18" s="364"/>
      <c r="U18" s="1205" t="s">
        <v>256</v>
      </c>
      <c r="V18" s="1212" t="s">
        <v>207</v>
      </c>
      <c r="X18" s="1193"/>
      <c r="AB18">
        <v>13</v>
      </c>
      <c r="AC18" t="s">
        <v>386</v>
      </c>
      <c r="AE18">
        <v>14</v>
      </c>
      <c r="AH18">
        <v>15</v>
      </c>
      <c r="AI18" t="s">
        <v>386</v>
      </c>
      <c r="AK18">
        <v>16</v>
      </c>
      <c r="AL18" t="s">
        <v>386</v>
      </c>
      <c r="AN18">
        <v>17</v>
      </c>
      <c r="AQ18">
        <v>18</v>
      </c>
      <c r="AR18" t="s">
        <v>386</v>
      </c>
    </row>
    <row r="19" spans="1:44" ht="25.5" customHeight="1" thickBot="1" x14ac:dyDescent="0.3">
      <c r="A19" s="1189"/>
      <c r="C19" s="1193"/>
      <c r="E19" s="1213"/>
      <c r="F19" s="1206"/>
      <c r="G19" s="365"/>
      <c r="H19" s="1200">
        <v>1</v>
      </c>
      <c r="I19" s="382">
        <v>1</v>
      </c>
      <c r="J19" s="369"/>
      <c r="K19" s="368"/>
      <c r="P19" s="383"/>
      <c r="Q19" s="389"/>
      <c r="R19" s="423" t="s">
        <v>513</v>
      </c>
      <c r="S19" s="1216">
        <v>2</v>
      </c>
      <c r="T19" s="425"/>
      <c r="U19" s="1206"/>
      <c r="V19" s="1213"/>
      <c r="X19" s="1193"/>
      <c r="AB19">
        <v>25</v>
      </c>
      <c r="AC19" t="s">
        <v>386</v>
      </c>
      <c r="AE19">
        <v>26</v>
      </c>
      <c r="AF19" t="s">
        <v>386</v>
      </c>
      <c r="AH19">
        <v>27</v>
      </c>
      <c r="AI19" t="s">
        <v>386</v>
      </c>
      <c r="AK19">
        <v>28</v>
      </c>
      <c r="AL19" t="s">
        <v>386</v>
      </c>
      <c r="AN19">
        <v>29</v>
      </c>
      <c r="AO19" t="s">
        <v>386</v>
      </c>
      <c r="AQ19">
        <v>30</v>
      </c>
      <c r="AR19" t="s">
        <v>386</v>
      </c>
    </row>
    <row r="20" spans="1:44" ht="25.5" customHeight="1" thickBot="1" x14ac:dyDescent="0.3">
      <c r="A20" s="1189">
        <v>4</v>
      </c>
      <c r="C20" s="1193"/>
      <c r="E20" s="1190" t="s">
        <v>186</v>
      </c>
      <c r="F20" s="1205" t="s">
        <v>418</v>
      </c>
      <c r="G20" s="608"/>
      <c r="H20" s="1201"/>
      <c r="I20" s="614">
        <v>2</v>
      </c>
      <c r="J20" s="361"/>
      <c r="K20" s="368"/>
      <c r="M20" s="1189" t="s">
        <v>150</v>
      </c>
      <c r="N20" s="1189"/>
      <c r="P20" s="383"/>
      <c r="Q20" s="425"/>
      <c r="R20" s="628" t="s">
        <v>518</v>
      </c>
      <c r="S20" s="1189"/>
      <c r="T20" s="368"/>
      <c r="U20" s="1205" t="s">
        <v>426</v>
      </c>
      <c r="V20" s="1190" t="s">
        <v>196</v>
      </c>
      <c r="X20" s="1193"/>
      <c r="AB20">
        <v>37</v>
      </c>
      <c r="AC20" t="s">
        <v>386</v>
      </c>
      <c r="AE20">
        <v>38</v>
      </c>
      <c r="AF20" t="s">
        <v>386</v>
      </c>
      <c r="AH20">
        <v>39</v>
      </c>
      <c r="AI20" t="s">
        <v>386</v>
      </c>
      <c r="AK20">
        <v>40</v>
      </c>
      <c r="AL20" t="s">
        <v>386</v>
      </c>
      <c r="AN20">
        <v>41</v>
      </c>
      <c r="AO20" t="s">
        <v>386</v>
      </c>
      <c r="AQ20">
        <v>42</v>
      </c>
      <c r="AR20" t="s">
        <v>386</v>
      </c>
    </row>
    <row r="21" spans="1:44" ht="25.5" customHeight="1" x14ac:dyDescent="0.25">
      <c r="A21" s="1189"/>
      <c r="C21" s="1194"/>
      <c r="E21" s="1191"/>
      <c r="F21" s="1206"/>
      <c r="G21" s="427"/>
      <c r="H21" s="425"/>
      <c r="I21" s="360"/>
      <c r="J21" s="361"/>
      <c r="K21" s="1219" t="s">
        <v>537</v>
      </c>
      <c r="L21" s="425"/>
      <c r="M21" s="1195"/>
      <c r="N21" s="1195"/>
      <c r="P21" s="390"/>
      <c r="Q21" s="425"/>
      <c r="R21" s="362"/>
      <c r="S21" s="633"/>
      <c r="T21" s="634"/>
      <c r="U21" s="1206"/>
      <c r="V21" s="1191"/>
      <c r="X21" s="1194"/>
      <c r="AB21">
        <v>49</v>
      </c>
      <c r="AC21" t="s">
        <v>386</v>
      </c>
      <c r="AE21">
        <v>50</v>
      </c>
      <c r="AF21" t="s">
        <v>386</v>
      </c>
      <c r="AH21">
        <v>51</v>
      </c>
      <c r="AI21" t="s">
        <v>386</v>
      </c>
      <c r="AK21">
        <v>52</v>
      </c>
      <c r="AL21" t="s">
        <v>386</v>
      </c>
      <c r="AN21">
        <v>53</v>
      </c>
      <c r="AO21" t="s">
        <v>386</v>
      </c>
      <c r="AQ21">
        <v>54</v>
      </c>
      <c r="AR21" t="s">
        <v>386</v>
      </c>
    </row>
    <row r="22" spans="1:44" ht="25.5" customHeight="1" thickBot="1" x14ac:dyDescent="0.3">
      <c r="A22" s="1189"/>
      <c r="C22" s="391"/>
      <c r="D22" s="392"/>
      <c r="E22" s="393"/>
      <c r="F22" s="393"/>
      <c r="G22" s="394"/>
      <c r="H22" s="395"/>
      <c r="I22" s="396"/>
      <c r="J22" s="1211" t="s">
        <v>5</v>
      </c>
      <c r="K22" s="1220"/>
      <c r="L22" s="359">
        <v>2</v>
      </c>
      <c r="M22" s="398">
        <v>0</v>
      </c>
      <c r="N22" s="684">
        <v>2</v>
      </c>
      <c r="O22" s="700">
        <v>0</v>
      </c>
      <c r="P22" s="1185" t="s">
        <v>9</v>
      </c>
      <c r="Q22" s="425"/>
      <c r="R22" s="399"/>
      <c r="S22" s="394"/>
      <c r="T22" s="395"/>
      <c r="U22" s="393"/>
      <c r="V22" s="393"/>
      <c r="W22" s="498"/>
      <c r="X22" s="400"/>
    </row>
    <row r="23" spans="1:44" ht="25.5" customHeight="1" thickTop="1" x14ac:dyDescent="0.25">
      <c r="A23" s="1189"/>
      <c r="C23" s="401"/>
      <c r="D23" s="402"/>
      <c r="E23" s="403"/>
      <c r="F23" s="403"/>
      <c r="G23" s="404"/>
      <c r="H23" s="404"/>
      <c r="I23" s="405"/>
      <c r="J23" s="1211"/>
      <c r="K23" s="1189"/>
      <c r="L23" s="688">
        <v>2</v>
      </c>
      <c r="M23" s="1196" t="s">
        <v>216</v>
      </c>
      <c r="N23" s="1197"/>
      <c r="O23" s="695">
        <v>3</v>
      </c>
      <c r="P23" s="1189"/>
      <c r="Q23" s="425"/>
      <c r="R23" s="408"/>
      <c r="S23" s="409"/>
      <c r="T23" s="410"/>
      <c r="U23" s="403"/>
      <c r="V23" s="403"/>
      <c r="W23" s="499"/>
      <c r="X23" s="411"/>
    </row>
    <row r="24" spans="1:44" ht="25.5" customHeight="1" thickBot="1" x14ac:dyDescent="0.3">
      <c r="A24" s="1189">
        <v>5</v>
      </c>
      <c r="C24" s="1192" t="s">
        <v>240</v>
      </c>
      <c r="D24" s="357"/>
      <c r="E24" s="1190" t="s">
        <v>189</v>
      </c>
      <c r="F24" s="1205" t="s">
        <v>420</v>
      </c>
      <c r="G24" s="371"/>
      <c r="H24" s="425"/>
      <c r="I24" s="360"/>
      <c r="J24" s="361"/>
      <c r="K24" s="1189"/>
      <c r="L24" s="689"/>
      <c r="M24" s="1197"/>
      <c r="N24" s="1197"/>
      <c r="O24" s="657"/>
      <c r="Q24" s="425"/>
      <c r="R24" s="362"/>
      <c r="S24" s="613"/>
      <c r="T24" s="368"/>
      <c r="U24" s="1221" t="s">
        <v>428</v>
      </c>
      <c r="V24" s="1190" t="s">
        <v>198</v>
      </c>
      <c r="X24" s="1192" t="s">
        <v>448</v>
      </c>
      <c r="AB24" t="s">
        <v>388</v>
      </c>
      <c r="AE24" t="s">
        <v>389</v>
      </c>
      <c r="AH24" t="s">
        <v>390</v>
      </c>
      <c r="AK24" t="s">
        <v>391</v>
      </c>
      <c r="AN24" t="s">
        <v>392</v>
      </c>
      <c r="AQ24" t="s">
        <v>393</v>
      </c>
    </row>
    <row r="25" spans="1:44" ht="25.5" customHeight="1" thickBot="1" x14ac:dyDescent="0.3">
      <c r="A25" s="1189"/>
      <c r="C25" s="1193"/>
      <c r="D25" s="357"/>
      <c r="E25" s="1191"/>
      <c r="F25" s="1206"/>
      <c r="G25" s="606"/>
      <c r="H25" s="1234">
        <v>1</v>
      </c>
      <c r="I25" s="607">
        <v>5</v>
      </c>
      <c r="J25" s="361"/>
      <c r="K25" s="425"/>
      <c r="L25" s="689"/>
      <c r="O25" s="657"/>
      <c r="Q25" s="425"/>
      <c r="R25" s="624" t="s">
        <v>513</v>
      </c>
      <c r="S25" s="1189">
        <v>4</v>
      </c>
      <c r="T25" s="625"/>
      <c r="U25" s="1222"/>
      <c r="V25" s="1191"/>
      <c r="X25" s="1193"/>
      <c r="AB25" t="s">
        <v>364</v>
      </c>
      <c r="AH25" t="s">
        <v>386</v>
      </c>
      <c r="AK25" t="s">
        <v>386</v>
      </c>
      <c r="AN25" t="s">
        <v>394</v>
      </c>
      <c r="AQ25" t="s">
        <v>386</v>
      </c>
    </row>
    <row r="26" spans="1:44" ht="25.5" customHeight="1" x14ac:dyDescent="0.25">
      <c r="A26" s="1189">
        <v>6</v>
      </c>
      <c r="C26" s="1193"/>
      <c r="D26" s="357"/>
      <c r="E26" s="1212" t="s">
        <v>208</v>
      </c>
      <c r="F26" s="1205" t="s">
        <v>285</v>
      </c>
      <c r="G26" s="358"/>
      <c r="H26" s="1223"/>
      <c r="I26" s="380">
        <v>0</v>
      </c>
      <c r="J26" s="361"/>
      <c r="K26" s="425"/>
      <c r="L26" s="683"/>
      <c r="M26" s="1189" t="s">
        <v>77</v>
      </c>
      <c r="N26" s="1189"/>
      <c r="O26" s="657"/>
      <c r="Q26" s="617"/>
      <c r="R26" s="619" t="s">
        <v>514</v>
      </c>
      <c r="S26" s="1240"/>
      <c r="T26" s="599"/>
      <c r="U26" s="1205" t="s">
        <v>252</v>
      </c>
      <c r="V26" s="1212" t="s">
        <v>206</v>
      </c>
      <c r="X26" s="1193"/>
      <c r="AB26" t="s">
        <v>386</v>
      </c>
      <c r="AN26" t="s">
        <v>394</v>
      </c>
    </row>
    <row r="27" spans="1:44" ht="25.5" customHeight="1" thickBot="1" x14ac:dyDescent="0.3">
      <c r="A27" s="1189"/>
      <c r="C27" s="1193"/>
      <c r="D27" s="357"/>
      <c r="E27" s="1213"/>
      <c r="F27" s="1206"/>
      <c r="G27" s="427"/>
      <c r="H27" s="425"/>
      <c r="I27" s="1210">
        <v>3</v>
      </c>
      <c r="J27" s="361">
        <v>0</v>
      </c>
      <c r="K27" s="425"/>
      <c r="L27" s="690"/>
      <c r="M27" s="1189"/>
      <c r="N27" s="1189"/>
      <c r="O27" s="695"/>
      <c r="Q27" s="618">
        <v>3</v>
      </c>
      <c r="R27" s="1233" t="s">
        <v>483</v>
      </c>
      <c r="T27" s="491"/>
      <c r="U27" s="1206"/>
      <c r="V27" s="1213"/>
      <c r="X27" s="1193"/>
      <c r="AB27">
        <v>7</v>
      </c>
      <c r="AC27" t="s">
        <v>353</v>
      </c>
      <c r="AE27">
        <v>8</v>
      </c>
      <c r="AF27" t="s">
        <v>361</v>
      </c>
      <c r="AH27">
        <v>9</v>
      </c>
      <c r="AI27" t="s">
        <v>356</v>
      </c>
      <c r="AK27">
        <v>10</v>
      </c>
      <c r="AL27" t="s">
        <v>357</v>
      </c>
      <c r="AN27">
        <v>11</v>
      </c>
      <c r="AO27" t="s">
        <v>360</v>
      </c>
      <c r="AQ27">
        <v>12</v>
      </c>
      <c r="AR27" t="s">
        <v>352</v>
      </c>
    </row>
    <row r="28" spans="1:44" ht="25.5" customHeight="1" thickBot="1" x14ac:dyDescent="0.3">
      <c r="A28" s="1189">
        <v>7</v>
      </c>
      <c r="C28" s="1193"/>
      <c r="D28" s="357"/>
      <c r="E28" s="1205" t="s">
        <v>197</v>
      </c>
      <c r="F28" s="1205" t="s">
        <v>427</v>
      </c>
      <c r="G28" s="358"/>
      <c r="H28" s="359"/>
      <c r="I28" s="1211"/>
      <c r="J28" s="612">
        <v>3</v>
      </c>
      <c r="K28" s="425"/>
      <c r="L28" s="690"/>
      <c r="M28" s="693">
        <v>3</v>
      </c>
      <c r="N28" s="359">
        <v>0</v>
      </c>
      <c r="O28" s="695"/>
      <c r="P28" s="415"/>
      <c r="Q28" s="616">
        <v>0</v>
      </c>
      <c r="R28" s="1232"/>
      <c r="S28" s="613"/>
      <c r="T28" s="623"/>
      <c r="U28" s="1205" t="s">
        <v>419</v>
      </c>
      <c r="V28" s="1205" t="s">
        <v>187</v>
      </c>
      <c r="X28" s="1193"/>
      <c r="AB28">
        <v>19</v>
      </c>
      <c r="AC28" t="s">
        <v>386</v>
      </c>
      <c r="AE28">
        <v>20</v>
      </c>
      <c r="AH28">
        <v>21</v>
      </c>
      <c r="AI28" t="s">
        <v>386</v>
      </c>
      <c r="AK28">
        <v>22</v>
      </c>
      <c r="AL28" t="s">
        <v>386</v>
      </c>
      <c r="AN28">
        <v>23</v>
      </c>
      <c r="AQ28">
        <v>24</v>
      </c>
      <c r="AR28" t="s">
        <v>386</v>
      </c>
    </row>
    <row r="29" spans="1:44" ht="25.5" customHeight="1" thickTop="1" thickBot="1" x14ac:dyDescent="0.5">
      <c r="A29" s="1189"/>
      <c r="C29" s="1193"/>
      <c r="D29" s="357"/>
      <c r="E29" s="1206"/>
      <c r="F29" s="1206"/>
      <c r="G29" s="371"/>
      <c r="H29" s="1200">
        <v>1</v>
      </c>
      <c r="I29" s="610">
        <v>2</v>
      </c>
      <c r="J29" s="611"/>
      <c r="K29" s="425"/>
      <c r="L29" s="690"/>
      <c r="M29" s="1207" t="s">
        <v>217</v>
      </c>
      <c r="N29" s="1208"/>
      <c r="O29" s="695"/>
      <c r="P29" s="415"/>
      <c r="Q29" s="371"/>
      <c r="R29" s="621" t="s">
        <v>515</v>
      </c>
      <c r="S29" s="622" t="s">
        <v>516</v>
      </c>
      <c r="T29" s="491"/>
      <c r="U29" s="1206"/>
      <c r="V29" s="1206"/>
      <c r="X29" s="1193"/>
      <c r="AB29">
        <v>31</v>
      </c>
      <c r="AC29" t="s">
        <v>386</v>
      </c>
      <c r="AE29">
        <v>32</v>
      </c>
      <c r="AF29" t="s">
        <v>386</v>
      </c>
      <c r="AH29">
        <v>33</v>
      </c>
      <c r="AI29" t="s">
        <v>386</v>
      </c>
      <c r="AK29">
        <v>34</v>
      </c>
      <c r="AL29" t="s">
        <v>386</v>
      </c>
      <c r="AN29">
        <v>35</v>
      </c>
      <c r="AO29" t="s">
        <v>386</v>
      </c>
      <c r="AQ29">
        <v>36</v>
      </c>
      <c r="AR29" t="s">
        <v>386</v>
      </c>
    </row>
    <row r="30" spans="1:44" ht="25.5" customHeight="1" thickBot="1" x14ac:dyDescent="0.3">
      <c r="A30" s="1189">
        <v>8</v>
      </c>
      <c r="C30" s="1193"/>
      <c r="D30" s="357"/>
      <c r="E30" s="1198" t="s">
        <v>382</v>
      </c>
      <c r="F30" s="1221" t="s">
        <v>331</v>
      </c>
      <c r="G30" s="608"/>
      <c r="H30" s="1201"/>
      <c r="I30" s="609">
        <v>3</v>
      </c>
      <c r="J30" s="380"/>
      <c r="K30" s="425"/>
      <c r="L30" s="690"/>
      <c r="M30" s="1207"/>
      <c r="N30" s="1209"/>
      <c r="O30" s="695"/>
      <c r="P30" s="415"/>
      <c r="Q30" s="425"/>
      <c r="R30" s="620" t="s">
        <v>515</v>
      </c>
      <c r="S30" s="615" t="s">
        <v>106</v>
      </c>
      <c r="T30" s="599"/>
      <c r="U30" s="1205" t="s">
        <v>311</v>
      </c>
      <c r="V30" s="1198" t="s">
        <v>200</v>
      </c>
      <c r="X30" s="1193"/>
      <c r="AB30">
        <v>43</v>
      </c>
      <c r="AC30" t="s">
        <v>386</v>
      </c>
      <c r="AE30">
        <v>44</v>
      </c>
      <c r="AF30" t="s">
        <v>386</v>
      </c>
      <c r="AH30">
        <v>45</v>
      </c>
      <c r="AI30" t="s">
        <v>386</v>
      </c>
      <c r="AK30">
        <v>46</v>
      </c>
      <c r="AL30" t="s">
        <v>386</v>
      </c>
      <c r="AN30">
        <v>47</v>
      </c>
      <c r="AO30" t="s">
        <v>386</v>
      </c>
      <c r="AQ30">
        <v>48</v>
      </c>
      <c r="AR30" t="s">
        <v>386</v>
      </c>
    </row>
    <row r="31" spans="1:44" ht="25.5" customHeight="1" x14ac:dyDescent="0.25">
      <c r="A31" s="1189"/>
      <c r="C31" s="1193"/>
      <c r="D31" s="357"/>
      <c r="E31" s="1199"/>
      <c r="F31" s="1222"/>
      <c r="G31" s="371"/>
      <c r="H31" s="425"/>
      <c r="I31" s="360"/>
      <c r="J31" s="1210" t="s">
        <v>3</v>
      </c>
      <c r="K31" s="686"/>
      <c r="L31" s="1215" t="s">
        <v>417</v>
      </c>
      <c r="M31" s="1215"/>
      <c r="N31" s="1215" t="s">
        <v>422</v>
      </c>
      <c r="O31" s="1215"/>
      <c r="P31" s="696"/>
      <c r="Q31" s="433"/>
      <c r="R31" s="362"/>
      <c r="T31" s="598"/>
      <c r="U31" s="1206"/>
      <c r="V31" s="1199"/>
      <c r="X31" s="1194"/>
      <c r="AB31">
        <v>55</v>
      </c>
      <c r="AC31" t="s">
        <v>386</v>
      </c>
      <c r="AD31" s="355"/>
      <c r="AE31">
        <v>56</v>
      </c>
      <c r="AF31" t="s">
        <v>386</v>
      </c>
      <c r="AH31">
        <v>57</v>
      </c>
      <c r="AI31" t="s">
        <v>386</v>
      </c>
      <c r="AK31">
        <v>58</v>
      </c>
      <c r="AL31" t="s">
        <v>386</v>
      </c>
      <c r="AN31">
        <v>59</v>
      </c>
      <c r="AO31" t="s">
        <v>386</v>
      </c>
      <c r="AQ31">
        <v>60</v>
      </c>
      <c r="AR31" t="s">
        <v>386</v>
      </c>
    </row>
    <row r="32" spans="1:44" ht="25.5" customHeight="1" thickBot="1" x14ac:dyDescent="0.3">
      <c r="A32" s="377"/>
      <c r="C32" s="1193"/>
      <c r="D32" s="357"/>
      <c r="E32" s="121"/>
      <c r="F32"/>
      <c r="G32" s="427"/>
      <c r="H32" s="425"/>
      <c r="I32" s="425"/>
      <c r="J32" s="1210"/>
      <c r="K32" s="687">
        <v>0</v>
      </c>
      <c r="L32" s="1215"/>
      <c r="M32" s="1215"/>
      <c r="N32" s="1215"/>
      <c r="O32" s="1215"/>
      <c r="P32" s="697">
        <v>1</v>
      </c>
      <c r="Q32" s="1185" t="s">
        <v>4</v>
      </c>
      <c r="R32" s="602"/>
      <c r="S32" s="600"/>
      <c r="T32" s="491"/>
      <c r="U32"/>
      <c r="V32" s="121"/>
      <c r="X32" s="603"/>
      <c r="AD32" s="355"/>
    </row>
    <row r="33" spans="1:24" ht="25.5" customHeight="1" thickTop="1" x14ac:dyDescent="0.25">
      <c r="A33" s="378"/>
      <c r="C33" s="1193"/>
      <c r="D33" s="357"/>
      <c r="E33" s="121"/>
      <c r="F33"/>
      <c r="G33" s="427"/>
      <c r="H33" s="425"/>
      <c r="I33" s="425"/>
      <c r="J33" s="1211"/>
      <c r="K33" s="685">
        <v>4</v>
      </c>
      <c r="L33" s="1215"/>
      <c r="M33" s="1215"/>
      <c r="N33" s="1215"/>
      <c r="O33" s="1215"/>
      <c r="P33" s="694">
        <v>4</v>
      </c>
      <c r="Q33" s="1189"/>
      <c r="R33" s="602"/>
      <c r="S33" s="600"/>
      <c r="T33" s="491"/>
      <c r="U33"/>
      <c r="V33" s="121"/>
      <c r="X33" s="604"/>
    </row>
    <row r="34" spans="1:24" ht="25.5" customHeight="1" x14ac:dyDescent="0.25">
      <c r="A34" s="1185">
        <v>41</v>
      </c>
      <c r="C34" s="1193"/>
      <c r="D34" s="357"/>
      <c r="E34" s="1205" t="s">
        <v>194</v>
      </c>
      <c r="F34" s="1205" t="s">
        <v>425</v>
      </c>
      <c r="G34" s="358"/>
      <c r="H34" s="359"/>
      <c r="I34" s="360"/>
      <c r="J34" s="1211"/>
      <c r="K34" s="683"/>
      <c r="L34" s="1215"/>
      <c r="M34" s="1215"/>
      <c r="N34" s="1215"/>
      <c r="O34" s="1215"/>
      <c r="P34" s="692"/>
      <c r="Q34" s="425"/>
      <c r="R34" s="602"/>
      <c r="S34" s="601"/>
      <c r="T34" s="599"/>
      <c r="U34" s="1205" t="s">
        <v>161</v>
      </c>
      <c r="V34" s="1205" t="s">
        <v>184</v>
      </c>
      <c r="X34" s="1192" t="s">
        <v>447</v>
      </c>
    </row>
    <row r="35" spans="1:24" ht="25.5" customHeight="1" thickBot="1" x14ac:dyDescent="0.3">
      <c r="A35" s="1185"/>
      <c r="C35" s="1193"/>
      <c r="D35" s="357"/>
      <c r="E35" s="1206"/>
      <c r="F35" s="1206"/>
      <c r="G35" s="427"/>
      <c r="H35" s="1200">
        <v>2</v>
      </c>
      <c r="I35" s="369">
        <v>1</v>
      </c>
      <c r="J35" s="361"/>
      <c r="K35" s="683"/>
      <c r="L35" s="1215"/>
      <c r="M35" s="1215"/>
      <c r="N35" s="1215"/>
      <c r="O35" s="1215"/>
      <c r="P35" s="695"/>
      <c r="Q35" s="425"/>
      <c r="R35" s="619" t="s">
        <v>514</v>
      </c>
      <c r="S35" s="1216">
        <v>1</v>
      </c>
      <c r="T35" s="598"/>
      <c r="U35" s="1206"/>
      <c r="V35" s="1206"/>
      <c r="X35" s="1193"/>
    </row>
    <row r="36" spans="1:24" ht="25.5" customHeight="1" thickBot="1" x14ac:dyDescent="0.3">
      <c r="A36" s="1189">
        <f>A34+1</f>
        <v>42</v>
      </c>
      <c r="C36" s="1193"/>
      <c r="D36" s="357"/>
      <c r="E36" s="1205" t="s">
        <v>383</v>
      </c>
      <c r="F36" s="1205" t="s">
        <v>424</v>
      </c>
      <c r="G36" s="613"/>
      <c r="H36" s="1201"/>
      <c r="I36" s="612">
        <v>2</v>
      </c>
      <c r="J36" s="369"/>
      <c r="K36" s="683"/>
      <c r="L36" s="1215"/>
      <c r="M36" s="1215"/>
      <c r="N36" s="1215"/>
      <c r="O36" s="1215"/>
      <c r="P36" s="695"/>
      <c r="Q36" s="389"/>
      <c r="R36" s="629" t="s">
        <v>515</v>
      </c>
      <c r="S36" s="1201"/>
      <c r="T36" s="623"/>
      <c r="U36" s="1205" t="s">
        <v>255</v>
      </c>
      <c r="V36" s="1205" t="s">
        <v>183</v>
      </c>
      <c r="X36" s="1193"/>
    </row>
    <row r="37" spans="1:24" ht="25.5" customHeight="1" thickBot="1" x14ac:dyDescent="0.3">
      <c r="A37" s="1189"/>
      <c r="C37" s="1193"/>
      <c r="D37" s="357"/>
      <c r="E37" s="1206"/>
      <c r="F37" s="1206"/>
      <c r="G37" s="427"/>
      <c r="H37" s="425"/>
      <c r="I37" s="1210">
        <v>4</v>
      </c>
      <c r="J37" s="369">
        <v>1</v>
      </c>
      <c r="K37" s="683"/>
      <c r="M37" s="416"/>
      <c r="N37" s="416"/>
      <c r="P37" s="695"/>
      <c r="Q37" s="389">
        <v>0</v>
      </c>
      <c r="R37" s="1232" t="s">
        <v>308</v>
      </c>
      <c r="T37" s="491"/>
      <c r="U37" s="1206"/>
      <c r="V37" s="1206"/>
      <c r="X37" s="1193"/>
    </row>
    <row r="38" spans="1:24" ht="25.5" customHeight="1" x14ac:dyDescent="0.25">
      <c r="A38" s="1189">
        <f>A36+1</f>
        <v>43</v>
      </c>
      <c r="C38" s="1193"/>
      <c r="D38" s="357"/>
      <c r="E38" s="1212" t="s">
        <v>209</v>
      </c>
      <c r="F38" s="1205" t="s">
        <v>414</v>
      </c>
      <c r="G38" s="427"/>
      <c r="H38" s="425"/>
      <c r="I38" s="1211"/>
      <c r="J38" s="614">
        <v>5</v>
      </c>
      <c r="K38" s="425"/>
      <c r="Q38" s="626">
        <v>4</v>
      </c>
      <c r="R38" s="1233"/>
      <c r="S38" s="363"/>
      <c r="T38" s="599"/>
      <c r="U38" s="1205" t="s">
        <v>415</v>
      </c>
      <c r="V38" s="1212" t="s">
        <v>219</v>
      </c>
      <c r="X38" s="1193"/>
    </row>
    <row r="39" spans="1:24" ht="25.5" customHeight="1" thickBot="1" x14ac:dyDescent="0.3">
      <c r="A39" s="1189"/>
      <c r="C39" s="1193"/>
      <c r="D39" s="357"/>
      <c r="E39" s="1213"/>
      <c r="F39" s="1214"/>
      <c r="G39" s="365"/>
      <c r="H39" s="1200">
        <v>2</v>
      </c>
      <c r="I39" s="610">
        <v>1</v>
      </c>
      <c r="J39" s="609"/>
      <c r="K39" s="425"/>
      <c r="Q39" s="617"/>
      <c r="R39" s="627" t="s">
        <v>514</v>
      </c>
      <c r="S39" s="1216">
        <v>2</v>
      </c>
      <c r="T39" s="491"/>
      <c r="U39" s="1214"/>
      <c r="V39" s="1213"/>
      <c r="X39" s="1193"/>
    </row>
    <row r="40" spans="1:24" ht="25.5" customHeight="1" thickTop="1" thickBot="1" x14ac:dyDescent="0.3">
      <c r="A40" s="1189">
        <f>A38+1</f>
        <v>44</v>
      </c>
      <c r="C40" s="1193"/>
      <c r="D40" s="1202"/>
      <c r="E40" s="1224" t="s">
        <v>192</v>
      </c>
      <c r="F40" s="1203" t="s">
        <v>321</v>
      </c>
      <c r="G40" s="613"/>
      <c r="H40" s="1201"/>
      <c r="I40" s="609">
        <v>14</v>
      </c>
      <c r="J40" s="361"/>
      <c r="K40" s="425"/>
      <c r="Q40" s="425"/>
      <c r="R40" s="628" t="s">
        <v>517</v>
      </c>
      <c r="S40" s="1201"/>
      <c r="T40" s="698"/>
      <c r="U40" s="1203" t="s">
        <v>431</v>
      </c>
      <c r="V40" s="1238" t="s">
        <v>202</v>
      </c>
      <c r="X40" s="1193"/>
    </row>
    <row r="41" spans="1:24" ht="25.5" customHeight="1" thickBot="1" x14ac:dyDescent="0.3">
      <c r="A41" s="1189"/>
      <c r="C41" s="1194"/>
      <c r="D41" s="1202"/>
      <c r="E41" s="1225"/>
      <c r="F41" s="1204"/>
      <c r="G41" s="432"/>
      <c r="H41" s="420"/>
      <c r="I41" s="360"/>
      <c r="J41" s="421"/>
      <c r="K41" s="1235"/>
      <c r="L41" s="1235"/>
      <c r="O41" s="420"/>
      <c r="P41"/>
      <c r="Q41"/>
      <c r="S41" s="423"/>
      <c r="T41" s="425"/>
      <c r="U41" s="1204"/>
      <c r="V41" s="1239"/>
      <c r="X41" s="1194"/>
    </row>
    <row r="42" spans="1:24" ht="16.5" customHeight="1" thickTop="1" x14ac:dyDescent="0.25">
      <c r="C42" s="417"/>
      <c r="E42" s="418"/>
      <c r="F42" s="431"/>
      <c r="G42" s="432"/>
      <c r="H42" s="420"/>
      <c r="I42" s="360"/>
      <c r="J42" s="432" t="s">
        <v>484</v>
      </c>
      <c r="K42" s="1235"/>
      <c r="L42" s="1235"/>
      <c r="M42" s="423"/>
      <c r="N42" s="1235"/>
      <c r="O42" s="1235"/>
      <c r="P42"/>
      <c r="Q42"/>
      <c r="S42" s="355"/>
      <c r="T42" s="425"/>
      <c r="U42" s="425"/>
      <c r="V42" s="431"/>
    </row>
    <row r="43" spans="1:24" x14ac:dyDescent="0.25">
      <c r="C43" s="417"/>
      <c r="E43" s="425" t="s">
        <v>149</v>
      </c>
      <c r="F43" s="419"/>
      <c r="G43" s="1237" t="s">
        <v>499</v>
      </c>
      <c r="H43" s="1237"/>
      <c r="I43" s="432"/>
      <c r="J43" s="432" t="s">
        <v>239</v>
      </c>
      <c r="K43" s="432"/>
      <c r="L43" s="432" t="s">
        <v>439</v>
      </c>
      <c r="P43"/>
      <c r="Q43" s="1237" t="s">
        <v>204</v>
      </c>
      <c r="R43" s="1237"/>
      <c r="S43" s="355"/>
      <c r="T43" s="1237" t="s">
        <v>151</v>
      </c>
      <c r="U43" s="1237"/>
      <c r="W43" s="117"/>
      <c r="X43"/>
    </row>
    <row r="44" spans="1:24" x14ac:dyDescent="0.25">
      <c r="C44" s="417"/>
      <c r="E44" s="432"/>
      <c r="F44" s="427"/>
      <c r="G44" s="427">
        <v>1</v>
      </c>
      <c r="H44" s="420">
        <v>0.39583333333333331</v>
      </c>
      <c r="I44" s="427">
        <v>1</v>
      </c>
      <c r="J44" s="420">
        <v>0.375</v>
      </c>
      <c r="K44" s="427">
        <v>1</v>
      </c>
      <c r="L44" s="420">
        <v>0.54166666666666663</v>
      </c>
      <c r="P44"/>
      <c r="Q44" s="421" t="s">
        <v>3</v>
      </c>
      <c r="R44" s="1235">
        <v>0.375</v>
      </c>
      <c r="S44" s="1235"/>
      <c r="T44" s="423" t="s">
        <v>217</v>
      </c>
      <c r="U44" s="640">
        <v>0.41666666666666669</v>
      </c>
      <c r="V44" s="585"/>
      <c r="W44" s="117"/>
      <c r="X44"/>
    </row>
    <row r="45" spans="1:24" x14ac:dyDescent="0.25">
      <c r="C45" s="417"/>
      <c r="E45" s="432"/>
      <c r="F45" s="432"/>
      <c r="G45" s="427">
        <v>2</v>
      </c>
      <c r="H45" s="420">
        <f>H44+1/24/60*60</f>
        <v>0.4375</v>
      </c>
      <c r="I45" s="427">
        <v>2</v>
      </c>
      <c r="J45" s="420">
        <f>J44+1/24/60*50</f>
        <v>0.40972222222222221</v>
      </c>
      <c r="K45" s="427">
        <v>2</v>
      </c>
      <c r="L45" s="420">
        <f>L44+1/24/60*60</f>
        <v>0.58333333333333326</v>
      </c>
      <c r="P45"/>
      <c r="Q45" s="421" t="s">
        <v>4</v>
      </c>
      <c r="R45" s="1235">
        <f>R44+1/24/60*60</f>
        <v>0.41666666666666669</v>
      </c>
      <c r="S45" s="1235"/>
      <c r="T45" s="423" t="s">
        <v>216</v>
      </c>
      <c r="U45" s="640">
        <v>0.45833333333333331</v>
      </c>
      <c r="V45" s="585"/>
      <c r="W45" s="117"/>
      <c r="X45"/>
    </row>
    <row r="46" spans="1:24" x14ac:dyDescent="0.25">
      <c r="C46" s="417"/>
      <c r="E46" s="432"/>
      <c r="G46" s="427">
        <v>3</v>
      </c>
      <c r="H46" s="420">
        <f>H45+1/24/60*60</f>
        <v>0.47916666666666669</v>
      </c>
      <c r="I46" s="427">
        <v>3</v>
      </c>
      <c r="J46" s="420">
        <f>J45+1/24/60*90</f>
        <v>0.47222222222222221</v>
      </c>
      <c r="K46" s="427">
        <v>3</v>
      </c>
      <c r="L46" s="420">
        <f>L45+1/24/60*60</f>
        <v>0.62499999999999989</v>
      </c>
      <c r="P46"/>
      <c r="Q46" s="421" t="s">
        <v>5</v>
      </c>
      <c r="R46" s="1235">
        <f>R45+1/24/60*60</f>
        <v>0.45833333333333337</v>
      </c>
      <c r="S46" s="1235"/>
      <c r="T46" s="419" t="s">
        <v>6</v>
      </c>
      <c r="U46" s="640">
        <v>0.5</v>
      </c>
      <c r="V46" s="585"/>
      <c r="W46" s="117"/>
      <c r="X46"/>
    </row>
    <row r="47" spans="1:24" x14ac:dyDescent="0.25">
      <c r="C47" s="417"/>
      <c r="E47" s="432"/>
      <c r="G47" s="427">
        <v>4</v>
      </c>
      <c r="H47" s="420">
        <f>H46+1/24/60*60</f>
        <v>0.52083333333333337</v>
      </c>
      <c r="I47" s="427">
        <v>4</v>
      </c>
      <c r="J47" s="420">
        <v>0.5625</v>
      </c>
      <c r="K47" s="355">
        <v>4</v>
      </c>
      <c r="L47" s="420">
        <f t="shared" ref="L47" si="0">L46+1/24/60*60</f>
        <v>0.66666666666666652</v>
      </c>
      <c r="P47"/>
      <c r="Q47" s="421" t="s">
        <v>9</v>
      </c>
      <c r="R47" s="1235">
        <f>R46+1/24/60*60</f>
        <v>0.5</v>
      </c>
      <c r="S47" s="1235"/>
      <c r="T47" s="421"/>
      <c r="U47" s="1235"/>
      <c r="V47" s="1235"/>
      <c r="W47" s="117"/>
      <c r="X47"/>
    </row>
    <row r="48" spans="1:24" x14ac:dyDescent="0.25">
      <c r="C48" s="417"/>
      <c r="E48" s="432"/>
      <c r="G48" s="427"/>
      <c r="H48" s="420"/>
      <c r="I48" s="427">
        <v>5</v>
      </c>
      <c r="J48" s="420">
        <f>J47+1/24/60*50</f>
        <v>0.59722222222222221</v>
      </c>
      <c r="L48" s="420"/>
      <c r="M48" s="421"/>
      <c r="N48" s="1235"/>
      <c r="O48" s="1235"/>
      <c r="P48"/>
      <c r="Q48"/>
      <c r="R48" s="362"/>
      <c r="T48"/>
      <c r="U48" s="425"/>
      <c r="V48"/>
      <c r="W48" s="117"/>
      <c r="X48"/>
    </row>
    <row r="49" spans="1:24" x14ac:dyDescent="0.25">
      <c r="C49" s="417"/>
      <c r="E49" s="432"/>
      <c r="G49" s="427"/>
      <c r="H49" s="420"/>
      <c r="I49" s="427">
        <v>6</v>
      </c>
      <c r="J49" s="420">
        <f>J48+1/24/60*90</f>
        <v>0.65972222222222221</v>
      </c>
      <c r="K49" s="420"/>
      <c r="M49" s="421"/>
      <c r="N49" s="420"/>
      <c r="P49" s="419"/>
      <c r="Q49" s="424"/>
      <c r="T49"/>
      <c r="U49" s="425"/>
      <c r="V49"/>
      <c r="W49" s="117"/>
      <c r="X49"/>
    </row>
    <row r="50" spans="1:24" x14ac:dyDescent="0.25">
      <c r="C50" s="417"/>
      <c r="H50" s="426"/>
      <c r="I50" s="355"/>
      <c r="T50"/>
      <c r="U50" s="425"/>
      <c r="V50"/>
      <c r="W50" s="117"/>
      <c r="X50"/>
    </row>
    <row r="51" spans="1:24" ht="16.5" x14ac:dyDescent="0.25">
      <c r="C51"/>
      <c r="D51"/>
      <c r="E51"/>
      <c r="F51"/>
      <c r="L51"/>
      <c r="M51"/>
      <c r="N51"/>
      <c r="O51"/>
      <c r="T51" s="425"/>
      <c r="U51" s="425"/>
      <c r="V51" s="431"/>
    </row>
    <row r="52" spans="1:24" ht="16.5" x14ac:dyDescent="0.25">
      <c r="C52"/>
      <c r="D52"/>
      <c r="E52"/>
      <c r="F52"/>
      <c r="L52"/>
      <c r="M52"/>
      <c r="N52"/>
      <c r="O52"/>
      <c r="T52" s="425"/>
      <c r="U52" s="425"/>
      <c r="V52" s="431"/>
    </row>
    <row r="53" spans="1:24" ht="10.5" customHeight="1" x14ac:dyDescent="0.25">
      <c r="D53" s="357"/>
      <c r="E53" s="419"/>
      <c r="F53" s="419"/>
      <c r="L53"/>
      <c r="M53"/>
      <c r="N53"/>
      <c r="O53"/>
      <c r="T53" s="432"/>
      <c r="U53" s="425"/>
      <c r="V53" s="361"/>
    </row>
    <row r="54" spans="1:24" x14ac:dyDescent="0.25">
      <c r="D54" s="357"/>
      <c r="E54" s="419"/>
      <c r="F54" s="419"/>
      <c r="L54"/>
      <c r="M54"/>
      <c r="N54"/>
      <c r="O54"/>
      <c r="T54" s="432"/>
      <c r="U54" s="425"/>
      <c r="V54" s="361"/>
    </row>
    <row r="55" spans="1:24" x14ac:dyDescent="0.25">
      <c r="C55" s="425"/>
      <c r="D55" s="432"/>
      <c r="E55" s="427"/>
      <c r="F55" s="427"/>
      <c r="L55"/>
      <c r="M55"/>
      <c r="N55"/>
      <c r="O55"/>
      <c r="T55" s="424"/>
      <c r="U55" s="425"/>
      <c r="V55" s="425"/>
      <c r="W55" s="500"/>
    </row>
    <row r="56" spans="1:24" x14ac:dyDescent="0.25">
      <c r="C56" s="355"/>
      <c r="D56" s="432"/>
      <c r="E56" s="432"/>
      <c r="F56" s="432"/>
      <c r="L56"/>
      <c r="M56"/>
      <c r="N56"/>
      <c r="O56"/>
      <c r="T56" s="355"/>
      <c r="U56" s="425"/>
      <c r="V56" s="425"/>
      <c r="W56" s="500"/>
    </row>
    <row r="57" spans="1:24" x14ac:dyDescent="0.25">
      <c r="D57" s="432"/>
      <c r="L57"/>
      <c r="M57"/>
      <c r="N57"/>
      <c r="O57"/>
      <c r="T57" s="355"/>
      <c r="U57" s="425"/>
      <c r="V57" s="425"/>
      <c r="W57" s="500"/>
    </row>
    <row r="58" spans="1:24" x14ac:dyDescent="0.25">
      <c r="D58" s="432"/>
      <c r="L58"/>
      <c r="M58"/>
      <c r="N58"/>
      <c r="O58"/>
      <c r="T58" s="355"/>
      <c r="U58" s="425"/>
      <c r="V58" s="425"/>
      <c r="W58" s="500"/>
    </row>
    <row r="59" spans="1:24" x14ac:dyDescent="0.25">
      <c r="D59" s="432"/>
      <c r="T59" s="355"/>
      <c r="U59" s="425"/>
      <c r="V59" s="425"/>
      <c r="W59" s="500"/>
    </row>
    <row r="60" spans="1:24" x14ac:dyDescent="0.25">
      <c r="D60" s="432"/>
      <c r="T60" s="355"/>
      <c r="U60" s="425"/>
      <c r="V60" s="425"/>
      <c r="W60" s="500"/>
    </row>
    <row r="61" spans="1:24" x14ac:dyDescent="0.25">
      <c r="U61" s="425"/>
    </row>
    <row r="62" spans="1:24" ht="10.5" customHeight="1" x14ac:dyDescent="0.25">
      <c r="A62" s="433">
        <v>45</v>
      </c>
      <c r="C62"/>
      <c r="D62"/>
      <c r="E62"/>
      <c r="F62"/>
      <c r="T62" s="425"/>
      <c r="U62" s="425"/>
      <c r="V62" s="431"/>
    </row>
    <row r="63" spans="1:24" x14ac:dyDescent="0.25">
      <c r="U63" s="425"/>
    </row>
    <row r="64" spans="1:24" x14ac:dyDescent="0.25">
      <c r="U64" s="425"/>
    </row>
    <row r="65" spans="21:21" x14ac:dyDescent="0.25">
      <c r="U65" s="425"/>
    </row>
    <row r="66" spans="21:21" x14ac:dyDescent="0.25">
      <c r="U66" s="425"/>
    </row>
    <row r="67" spans="21:21" x14ac:dyDescent="0.25">
      <c r="U67" s="425"/>
    </row>
    <row r="68" spans="21:21" x14ac:dyDescent="0.25">
      <c r="U68" s="425"/>
    </row>
    <row r="69" spans="21:21" x14ac:dyDescent="0.25">
      <c r="U69" s="425"/>
    </row>
    <row r="70" spans="21:21" x14ac:dyDescent="0.25">
      <c r="U70" s="425"/>
    </row>
    <row r="71" spans="21:21" x14ac:dyDescent="0.25">
      <c r="U71" s="425"/>
    </row>
    <row r="72" spans="21:21" x14ac:dyDescent="0.25">
      <c r="U72" s="425"/>
    </row>
    <row r="73" spans="21:21" x14ac:dyDescent="0.25">
      <c r="U73" s="425"/>
    </row>
    <row r="74" spans="21:21" x14ac:dyDescent="0.25">
      <c r="U74" s="425"/>
    </row>
    <row r="75" spans="21:21" x14ac:dyDescent="0.25">
      <c r="U75" s="425"/>
    </row>
    <row r="76" spans="21:21" x14ac:dyDescent="0.25">
      <c r="U76" s="425"/>
    </row>
    <row r="77" spans="21:21" x14ac:dyDescent="0.25">
      <c r="U77" s="425"/>
    </row>
    <row r="78" spans="21:21" x14ac:dyDescent="0.25">
      <c r="U78" s="425"/>
    </row>
    <row r="79" spans="21:21" x14ac:dyDescent="0.25">
      <c r="U79" s="425"/>
    </row>
    <row r="80" spans="21:21" x14ac:dyDescent="0.25">
      <c r="U80" s="425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 s="425"/>
    </row>
    <row r="90" spans="21:21" x14ac:dyDescent="0.25">
      <c r="U90" s="425"/>
    </row>
    <row r="91" spans="21:21" x14ac:dyDescent="0.25">
      <c r="U91" s="432"/>
    </row>
    <row r="92" spans="21:21" x14ac:dyDescent="0.25">
      <c r="U92" s="432"/>
    </row>
    <row r="93" spans="21:21" x14ac:dyDescent="0.25">
      <c r="U93" s="424"/>
    </row>
    <row r="94" spans="21:21" x14ac:dyDescent="0.25">
      <c r="U94" s="355"/>
    </row>
    <row r="95" spans="21:21" x14ac:dyDescent="0.25">
      <c r="U95" s="355"/>
    </row>
    <row r="96" spans="21:21" x14ac:dyDescent="0.25">
      <c r="U96" s="355"/>
    </row>
    <row r="97" spans="21:21" x14ac:dyDescent="0.25">
      <c r="U97" s="355"/>
    </row>
    <row r="98" spans="21:21" x14ac:dyDescent="0.25">
      <c r="U98" s="355"/>
    </row>
    <row r="100" spans="21:21" x14ac:dyDescent="0.25">
      <c r="U100" s="425"/>
    </row>
  </sheetData>
  <mergeCells count="149">
    <mergeCell ref="J12:J13"/>
    <mergeCell ref="I7:I8"/>
    <mergeCell ref="G43:H43"/>
    <mergeCell ref="Q43:R43"/>
    <mergeCell ref="T43:U43"/>
    <mergeCell ref="U30:U31"/>
    <mergeCell ref="R45:S45"/>
    <mergeCell ref="R46:S46"/>
    <mergeCell ref="R47:S47"/>
    <mergeCell ref="U47:V47"/>
    <mergeCell ref="U38:U39"/>
    <mergeCell ref="V40:V41"/>
    <mergeCell ref="V38:V39"/>
    <mergeCell ref="R44:S44"/>
    <mergeCell ref="N42:O42"/>
    <mergeCell ref="V36:V37"/>
    <mergeCell ref="R17:R18"/>
    <mergeCell ref="I37:I38"/>
    <mergeCell ref="U34:U35"/>
    <mergeCell ref="S35:S36"/>
    <mergeCell ref="H25:H26"/>
    <mergeCell ref="S15:S16"/>
    <mergeCell ref="H19:H20"/>
    <mergeCell ref="S25:S26"/>
    <mergeCell ref="E14:E15"/>
    <mergeCell ref="E16:E17"/>
    <mergeCell ref="Q12:Q13"/>
    <mergeCell ref="E10:E11"/>
    <mergeCell ref="H15:H16"/>
    <mergeCell ref="N48:O48"/>
    <mergeCell ref="L3:O3"/>
    <mergeCell ref="H9:H10"/>
    <mergeCell ref="K42:L42"/>
    <mergeCell ref="F18:F19"/>
    <mergeCell ref="F34:F35"/>
    <mergeCell ref="F36:F37"/>
    <mergeCell ref="I17:I18"/>
    <mergeCell ref="F16:F17"/>
    <mergeCell ref="F14:F15"/>
    <mergeCell ref="E40:E41"/>
    <mergeCell ref="F20:F21"/>
    <mergeCell ref="F24:F25"/>
    <mergeCell ref="F26:F27"/>
    <mergeCell ref="F28:F29"/>
    <mergeCell ref="F30:F31"/>
    <mergeCell ref="P3:Q3"/>
    <mergeCell ref="H39:H40"/>
    <mergeCell ref="K41:L41"/>
    <mergeCell ref="V20:V21"/>
    <mergeCell ref="V18:V19"/>
    <mergeCell ref="V30:V31"/>
    <mergeCell ref="I27:I28"/>
    <mergeCell ref="R27:R28"/>
    <mergeCell ref="R37:R38"/>
    <mergeCell ref="V34:V35"/>
    <mergeCell ref="V28:V29"/>
    <mergeCell ref="M26:N27"/>
    <mergeCell ref="V26:V27"/>
    <mergeCell ref="U20:U21"/>
    <mergeCell ref="U24:U25"/>
    <mergeCell ref="J22:J23"/>
    <mergeCell ref="E1:X1"/>
    <mergeCell ref="G2:I2"/>
    <mergeCell ref="J2:K2"/>
    <mergeCell ref="L2:O2"/>
    <mergeCell ref="P2:Q2"/>
    <mergeCell ref="R2:T2"/>
    <mergeCell ref="J3:K3"/>
    <mergeCell ref="G3:I3"/>
    <mergeCell ref="F4:F5"/>
    <mergeCell ref="V4:V5"/>
    <mergeCell ref="X4:X11"/>
    <mergeCell ref="V8:V9"/>
    <mergeCell ref="V6:V7"/>
    <mergeCell ref="U4:U5"/>
    <mergeCell ref="U6:U7"/>
    <mergeCell ref="U8:U9"/>
    <mergeCell ref="R7:R8"/>
    <mergeCell ref="U10:U11"/>
    <mergeCell ref="F10:F11"/>
    <mergeCell ref="R3:T3"/>
    <mergeCell ref="S5:S6"/>
    <mergeCell ref="A14:A15"/>
    <mergeCell ref="A16:A17"/>
    <mergeCell ref="E6:E7"/>
    <mergeCell ref="V24:V25"/>
    <mergeCell ref="S19:S20"/>
    <mergeCell ref="M20:N20"/>
    <mergeCell ref="V14:V15"/>
    <mergeCell ref="E18:E19"/>
    <mergeCell ref="V10:V11"/>
    <mergeCell ref="S9:S10"/>
    <mergeCell ref="K21:K24"/>
    <mergeCell ref="U18:U19"/>
    <mergeCell ref="U14:U15"/>
    <mergeCell ref="V16:V17"/>
    <mergeCell ref="U16:U17"/>
    <mergeCell ref="F6:F7"/>
    <mergeCell ref="E8:E9"/>
    <mergeCell ref="F8:F9"/>
    <mergeCell ref="H5:H6"/>
    <mergeCell ref="A4:A5"/>
    <mergeCell ref="E4:E5"/>
    <mergeCell ref="A6:A7"/>
    <mergeCell ref="A10:A11"/>
    <mergeCell ref="A8:A9"/>
    <mergeCell ref="A40:A41"/>
    <mergeCell ref="D40:D41"/>
    <mergeCell ref="U40:U41"/>
    <mergeCell ref="U26:U27"/>
    <mergeCell ref="U28:U29"/>
    <mergeCell ref="U36:U37"/>
    <mergeCell ref="M29:N30"/>
    <mergeCell ref="J31:J34"/>
    <mergeCell ref="Q32:Q33"/>
    <mergeCell ref="E34:E35"/>
    <mergeCell ref="E28:E29"/>
    <mergeCell ref="E26:E27"/>
    <mergeCell ref="E38:E39"/>
    <mergeCell ref="F38:F39"/>
    <mergeCell ref="L31:M36"/>
    <mergeCell ref="N31:O36"/>
    <mergeCell ref="F40:F41"/>
    <mergeCell ref="E36:E37"/>
    <mergeCell ref="S39:S40"/>
    <mergeCell ref="A20:A21"/>
    <mergeCell ref="A26:A27"/>
    <mergeCell ref="A18:A19"/>
    <mergeCell ref="A36:A37"/>
    <mergeCell ref="A30:A31"/>
    <mergeCell ref="E20:E21"/>
    <mergeCell ref="X14:X21"/>
    <mergeCell ref="C4:C11"/>
    <mergeCell ref="C14:C21"/>
    <mergeCell ref="X24:X31"/>
    <mergeCell ref="X34:X41"/>
    <mergeCell ref="A38:A39"/>
    <mergeCell ref="M21:N21"/>
    <mergeCell ref="A22:A23"/>
    <mergeCell ref="P22:P23"/>
    <mergeCell ref="M23:N24"/>
    <mergeCell ref="A24:A25"/>
    <mergeCell ref="C24:C41"/>
    <mergeCell ref="A28:A29"/>
    <mergeCell ref="E30:E31"/>
    <mergeCell ref="A34:A35"/>
    <mergeCell ref="E24:E25"/>
    <mergeCell ref="H29:H30"/>
    <mergeCell ref="H35:H36"/>
  </mergeCells>
  <phoneticPr fontId="3"/>
  <pageMargins left="0.7" right="0.7" top="0.75" bottom="0.75" header="0.3" footer="0.3"/>
  <pageSetup paperSize="9" scale="61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7">
    <tabColor rgb="FF00FFFF"/>
    <pageSetUpPr fitToPage="1"/>
  </sheetPr>
  <dimension ref="A1:BU40"/>
  <sheetViews>
    <sheetView workbookViewId="0">
      <selection sqref="A1:BJ6"/>
    </sheetView>
  </sheetViews>
  <sheetFormatPr defaultRowHeight="12.75" x14ac:dyDescent="0.25"/>
  <cols>
    <col min="1" max="64" width="1.59765625" customWidth="1"/>
    <col min="65" max="77" width="2.73046875" customWidth="1"/>
  </cols>
  <sheetData>
    <row r="1" spans="1:73" ht="11.45" customHeight="1" x14ac:dyDescent="0.25">
      <c r="A1" s="1247" t="s">
        <v>520</v>
      </c>
      <c r="B1" s="1247"/>
      <c r="C1" s="1247"/>
      <c r="D1" s="1247"/>
      <c r="E1" s="1247"/>
      <c r="F1" s="1247"/>
      <c r="G1" s="1247"/>
      <c r="H1" s="1247"/>
      <c r="I1" s="1247"/>
      <c r="J1" s="1247"/>
      <c r="K1" s="1247"/>
      <c r="L1" s="1247"/>
      <c r="M1" s="1247"/>
      <c r="N1" s="1247"/>
      <c r="O1" s="1247"/>
      <c r="P1" s="1247"/>
      <c r="Q1" s="1247"/>
      <c r="R1" s="1247"/>
      <c r="S1" s="1247"/>
      <c r="T1" s="1247"/>
      <c r="U1" s="1247"/>
      <c r="V1" s="1247"/>
      <c r="W1" s="1247"/>
      <c r="X1" s="1247"/>
      <c r="Y1" s="1247"/>
      <c r="Z1" s="1247"/>
      <c r="AA1" s="1247"/>
      <c r="AB1" s="1247"/>
      <c r="AC1" s="1247"/>
      <c r="AD1" s="1247"/>
      <c r="AE1" s="1247"/>
      <c r="AF1" s="1247"/>
      <c r="AG1" s="1247"/>
      <c r="AH1" s="1247"/>
      <c r="AI1" s="1247"/>
      <c r="AJ1" s="1247"/>
      <c r="AK1" s="1247"/>
      <c r="AL1" s="1247"/>
      <c r="AM1" s="1247"/>
      <c r="AN1" s="1247"/>
      <c r="AO1" s="1247"/>
      <c r="AP1" s="1247"/>
      <c r="AQ1" s="1247"/>
      <c r="AR1" s="1247"/>
      <c r="AS1" s="1247"/>
      <c r="AT1" s="1247"/>
      <c r="AU1" s="1247"/>
      <c r="AV1" s="1247"/>
      <c r="AW1" s="1247"/>
      <c r="AX1" s="1247"/>
      <c r="AY1" s="1247"/>
      <c r="AZ1" s="1247"/>
      <c r="BA1" s="1247"/>
      <c r="BB1" s="1247"/>
      <c r="BC1" s="1247"/>
      <c r="BD1" s="1247"/>
      <c r="BE1" s="1247"/>
      <c r="BF1" s="1247"/>
      <c r="BG1" s="1247"/>
      <c r="BH1" s="1247"/>
      <c r="BI1" s="1247"/>
      <c r="BJ1" s="1247"/>
      <c r="BK1" s="35"/>
      <c r="BL1" s="35"/>
    </row>
    <row r="2" spans="1:73" ht="11.45" customHeight="1" x14ac:dyDescent="0.25">
      <c r="A2" s="1247"/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1247"/>
      <c r="Y2" s="1247"/>
      <c r="Z2" s="1247"/>
      <c r="AA2" s="1247"/>
      <c r="AB2" s="1247"/>
      <c r="AC2" s="1247"/>
      <c r="AD2" s="1247"/>
      <c r="AE2" s="1247"/>
      <c r="AF2" s="1247"/>
      <c r="AG2" s="1247"/>
      <c r="AH2" s="1247"/>
      <c r="AI2" s="1247"/>
      <c r="AJ2" s="1247"/>
      <c r="AK2" s="1247"/>
      <c r="AL2" s="1247"/>
      <c r="AM2" s="1247"/>
      <c r="AN2" s="1247"/>
      <c r="AO2" s="1247"/>
      <c r="AP2" s="1247"/>
      <c r="AQ2" s="1247"/>
      <c r="AR2" s="1247"/>
      <c r="AS2" s="1247"/>
      <c r="AT2" s="1247"/>
      <c r="AU2" s="1247"/>
      <c r="AV2" s="1247"/>
      <c r="AW2" s="1247"/>
      <c r="AX2" s="1247"/>
      <c r="AY2" s="1247"/>
      <c r="AZ2" s="1247"/>
      <c r="BA2" s="1247"/>
      <c r="BB2" s="1247"/>
      <c r="BC2" s="1247"/>
      <c r="BD2" s="1247"/>
      <c r="BE2" s="1247"/>
      <c r="BF2" s="1247"/>
      <c r="BG2" s="1247"/>
      <c r="BH2" s="1247"/>
      <c r="BI2" s="1247"/>
      <c r="BJ2" s="1247"/>
      <c r="BK2" s="35"/>
      <c r="BL2" s="35"/>
    </row>
    <row r="3" spans="1:73" ht="11.45" customHeight="1" x14ac:dyDescent="0.25">
      <c r="A3" s="1247"/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1247"/>
      <c r="V3" s="1247"/>
      <c r="W3" s="1247"/>
      <c r="X3" s="1247"/>
      <c r="Y3" s="1247"/>
      <c r="Z3" s="1247"/>
      <c r="AA3" s="1247"/>
      <c r="AB3" s="1247"/>
      <c r="AC3" s="1247"/>
      <c r="AD3" s="1247"/>
      <c r="AE3" s="1247"/>
      <c r="AF3" s="1247"/>
      <c r="AG3" s="1247"/>
      <c r="AH3" s="1247"/>
      <c r="AI3" s="1247"/>
      <c r="AJ3" s="1247"/>
      <c r="AK3" s="1247"/>
      <c r="AL3" s="1247"/>
      <c r="AM3" s="1247"/>
      <c r="AN3" s="1247"/>
      <c r="AO3" s="1247"/>
      <c r="AP3" s="1247"/>
      <c r="AQ3" s="1247"/>
      <c r="AR3" s="1247"/>
      <c r="AS3" s="1247"/>
      <c r="AT3" s="1247"/>
      <c r="AU3" s="1247"/>
      <c r="AV3" s="1247"/>
      <c r="AW3" s="1247"/>
      <c r="AX3" s="1247"/>
      <c r="AY3" s="1247"/>
      <c r="AZ3" s="1247"/>
      <c r="BA3" s="1247"/>
      <c r="BB3" s="1247"/>
      <c r="BC3" s="1247"/>
      <c r="BD3" s="1247"/>
      <c r="BE3" s="1247"/>
      <c r="BF3" s="1247"/>
      <c r="BG3" s="1247"/>
      <c r="BH3" s="1247"/>
      <c r="BI3" s="1247"/>
      <c r="BJ3" s="1247"/>
      <c r="BK3" s="35"/>
      <c r="BL3" s="35"/>
    </row>
    <row r="4" spans="1:73" ht="11.45" customHeight="1" x14ac:dyDescent="0.25">
      <c r="A4" s="1247"/>
      <c r="B4" s="1247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  <c r="O4" s="1247"/>
      <c r="P4" s="1247"/>
      <c r="Q4" s="1247"/>
      <c r="R4" s="1247"/>
      <c r="S4" s="1247"/>
      <c r="T4" s="1247"/>
      <c r="U4" s="1247"/>
      <c r="V4" s="1247"/>
      <c r="W4" s="1247"/>
      <c r="X4" s="1247"/>
      <c r="Y4" s="1247"/>
      <c r="Z4" s="1247"/>
      <c r="AA4" s="1247"/>
      <c r="AB4" s="1247"/>
      <c r="AC4" s="1247"/>
      <c r="AD4" s="1247"/>
      <c r="AE4" s="1247"/>
      <c r="AF4" s="1247"/>
      <c r="AG4" s="1247"/>
      <c r="AH4" s="1247"/>
      <c r="AI4" s="1247"/>
      <c r="AJ4" s="1247"/>
      <c r="AK4" s="1247"/>
      <c r="AL4" s="1247"/>
      <c r="AM4" s="1247"/>
      <c r="AN4" s="1247"/>
      <c r="AO4" s="1247"/>
      <c r="AP4" s="1247"/>
      <c r="AQ4" s="1247"/>
      <c r="AR4" s="1247"/>
      <c r="AS4" s="1247"/>
      <c r="AT4" s="1247"/>
      <c r="AU4" s="1247"/>
      <c r="AV4" s="1247"/>
      <c r="AW4" s="1247"/>
      <c r="AX4" s="1247"/>
      <c r="AY4" s="1247"/>
      <c r="AZ4" s="1247"/>
      <c r="BA4" s="1247"/>
      <c r="BB4" s="1247"/>
      <c r="BC4" s="1247"/>
      <c r="BD4" s="1247"/>
      <c r="BE4" s="1247"/>
      <c r="BF4" s="1247"/>
      <c r="BG4" s="1247"/>
      <c r="BH4" s="1247"/>
      <c r="BI4" s="1247"/>
      <c r="BJ4" s="1247"/>
      <c r="BK4" s="35"/>
      <c r="BL4" s="35"/>
    </row>
    <row r="5" spans="1:73" ht="11.45" customHeight="1" x14ac:dyDescent="0.25">
      <c r="A5" s="1247"/>
      <c r="B5" s="1247"/>
      <c r="C5" s="1247"/>
      <c r="D5" s="1247"/>
      <c r="E5" s="1247"/>
      <c r="F5" s="1247"/>
      <c r="G5" s="1247"/>
      <c r="H5" s="1247"/>
      <c r="I5" s="1247"/>
      <c r="J5" s="1247"/>
      <c r="K5" s="1247"/>
      <c r="L5" s="1247"/>
      <c r="M5" s="1247"/>
      <c r="N5" s="1247"/>
      <c r="O5" s="1247"/>
      <c r="P5" s="1247"/>
      <c r="Q5" s="1247"/>
      <c r="R5" s="1247"/>
      <c r="S5" s="1247"/>
      <c r="T5" s="1247"/>
      <c r="U5" s="1247"/>
      <c r="V5" s="1247"/>
      <c r="W5" s="1247"/>
      <c r="X5" s="1247"/>
      <c r="Y5" s="1247"/>
      <c r="Z5" s="1247"/>
      <c r="AA5" s="1247"/>
      <c r="AB5" s="1247"/>
      <c r="AC5" s="1247"/>
      <c r="AD5" s="1247"/>
      <c r="AE5" s="1247"/>
      <c r="AF5" s="1247"/>
      <c r="AG5" s="1247"/>
      <c r="AH5" s="1247"/>
      <c r="AI5" s="1247"/>
      <c r="AJ5" s="1247"/>
      <c r="AK5" s="1247"/>
      <c r="AL5" s="1247"/>
      <c r="AM5" s="1247"/>
      <c r="AN5" s="1247"/>
      <c r="AO5" s="1247"/>
      <c r="AP5" s="1247"/>
      <c r="AQ5" s="1247"/>
      <c r="AR5" s="1247"/>
      <c r="AS5" s="1247"/>
      <c r="AT5" s="1247"/>
      <c r="AU5" s="1247"/>
      <c r="AV5" s="1247"/>
      <c r="AW5" s="1247"/>
      <c r="AX5" s="1247"/>
      <c r="AY5" s="1247"/>
      <c r="AZ5" s="1247"/>
      <c r="BA5" s="1247"/>
      <c r="BB5" s="1247"/>
      <c r="BC5" s="1247"/>
      <c r="BD5" s="1247"/>
      <c r="BE5" s="1247"/>
      <c r="BF5" s="1247"/>
      <c r="BG5" s="1247"/>
      <c r="BH5" s="1247"/>
      <c r="BI5" s="1247"/>
      <c r="BJ5" s="1247"/>
      <c r="BK5" s="35"/>
      <c r="BL5" s="35"/>
    </row>
    <row r="6" spans="1:73" ht="11.45" customHeight="1" x14ac:dyDescent="0.25">
      <c r="A6" s="1247"/>
      <c r="B6" s="1247"/>
      <c r="C6" s="1247"/>
      <c r="D6" s="1247"/>
      <c r="E6" s="1247"/>
      <c r="F6" s="1247"/>
      <c r="G6" s="1247"/>
      <c r="H6" s="1247"/>
      <c r="I6" s="1247"/>
      <c r="J6" s="1247"/>
      <c r="K6" s="1247"/>
      <c r="L6" s="1247"/>
      <c r="M6" s="1247"/>
      <c r="N6" s="1247"/>
      <c r="O6" s="1247"/>
      <c r="P6" s="1247"/>
      <c r="Q6" s="1247"/>
      <c r="R6" s="1247"/>
      <c r="S6" s="1247"/>
      <c r="T6" s="1247"/>
      <c r="U6" s="1247"/>
      <c r="V6" s="1247"/>
      <c r="W6" s="1247"/>
      <c r="X6" s="1247"/>
      <c r="Y6" s="1247"/>
      <c r="Z6" s="1247"/>
      <c r="AA6" s="1247"/>
      <c r="AB6" s="1247"/>
      <c r="AC6" s="1247"/>
      <c r="AD6" s="1247"/>
      <c r="AE6" s="1247"/>
      <c r="AF6" s="1247"/>
      <c r="AG6" s="1247"/>
      <c r="AH6" s="1247"/>
      <c r="AI6" s="1247"/>
      <c r="AJ6" s="1247"/>
      <c r="AK6" s="1247"/>
      <c r="AL6" s="1247"/>
      <c r="AM6" s="1247"/>
      <c r="AN6" s="1247"/>
      <c r="AO6" s="1247"/>
      <c r="AP6" s="1247"/>
      <c r="AQ6" s="1247"/>
      <c r="AR6" s="1247"/>
      <c r="AS6" s="1247"/>
      <c r="AT6" s="1247"/>
      <c r="AU6" s="1247"/>
      <c r="AV6" s="1247"/>
      <c r="AW6" s="1247"/>
      <c r="AX6" s="1247"/>
      <c r="AY6" s="1247"/>
      <c r="AZ6" s="1247"/>
      <c r="BA6" s="1247"/>
      <c r="BB6" s="1247"/>
      <c r="BC6" s="1247"/>
      <c r="BD6" s="1247"/>
      <c r="BE6" s="1247"/>
      <c r="BF6" s="1247"/>
      <c r="BG6" s="1247"/>
      <c r="BH6" s="1247"/>
      <c r="BI6" s="1247"/>
      <c r="BJ6" s="1247"/>
      <c r="BK6" s="31"/>
      <c r="BL6" s="31"/>
    </row>
    <row r="7" spans="1:73" ht="11.45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1:73" ht="11.4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U8" t="s">
        <v>138</v>
      </c>
    </row>
    <row r="9" spans="1:73" ht="22.5" customHeight="1" x14ac:dyDescent="0.25">
      <c r="D9" s="36"/>
      <c r="E9" s="2"/>
      <c r="F9" s="2"/>
      <c r="G9" s="2"/>
      <c r="H9" s="133"/>
      <c r="I9" s="133"/>
      <c r="J9" s="133"/>
      <c r="K9" s="2"/>
      <c r="L9" s="2"/>
      <c r="M9" s="2"/>
      <c r="N9" s="2"/>
      <c r="O9" s="133"/>
      <c r="P9" s="133"/>
      <c r="AJ9" s="1248" t="s">
        <v>547</v>
      </c>
      <c r="AK9" s="1248"/>
      <c r="AL9" s="1248"/>
      <c r="AM9" s="1248"/>
      <c r="AN9" s="1248"/>
      <c r="AO9" s="1248"/>
      <c r="AP9" s="1248"/>
      <c r="AQ9" s="1248"/>
      <c r="AR9" s="1248"/>
      <c r="AS9" s="1248"/>
      <c r="AT9" s="1248"/>
      <c r="AU9" s="1248"/>
      <c r="AV9" s="1248"/>
      <c r="AW9" s="1248"/>
      <c r="AX9" s="1248"/>
      <c r="AY9" s="1248"/>
      <c r="AZ9" s="1248"/>
      <c r="BA9" s="1248"/>
      <c r="BB9" s="1248"/>
      <c r="BC9" s="1248"/>
      <c r="BD9" s="1248"/>
      <c r="BE9" s="1248"/>
      <c r="BF9" s="1248"/>
      <c r="BG9" s="1248"/>
      <c r="BH9" s="1248"/>
      <c r="BI9" s="1248"/>
      <c r="BJ9" s="1248"/>
      <c r="BK9" s="1248"/>
      <c r="BL9" s="1248"/>
      <c r="BM9" s="1248"/>
      <c r="BN9" s="1248"/>
      <c r="BO9" s="1248"/>
      <c r="BU9" t="s">
        <v>135</v>
      </c>
    </row>
    <row r="10" spans="1:73" ht="22.5" customHeight="1" x14ac:dyDescent="0.25">
      <c r="D10" s="36"/>
      <c r="E10" s="2"/>
      <c r="F10" s="2"/>
      <c r="G10" s="2"/>
      <c r="H10" s="133"/>
      <c r="I10" s="133"/>
      <c r="J10" s="133"/>
      <c r="K10" s="2"/>
      <c r="L10" s="2"/>
      <c r="M10" s="2"/>
      <c r="N10" s="2"/>
      <c r="O10" s="133"/>
      <c r="P10" s="133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1251" t="s">
        <v>548</v>
      </c>
      <c r="AK10" s="1251"/>
      <c r="AL10" s="1251"/>
      <c r="AM10" s="1251"/>
      <c r="AN10" s="1251"/>
      <c r="AO10" s="1251"/>
      <c r="AP10" s="1251"/>
      <c r="AQ10" s="1251"/>
      <c r="AR10" s="1251"/>
      <c r="AS10" s="1251"/>
      <c r="AT10" s="1251"/>
      <c r="AU10" s="1251"/>
      <c r="AV10" s="1251"/>
      <c r="AW10" s="1251"/>
      <c r="AX10" s="1251"/>
      <c r="AY10" s="1251"/>
      <c r="AZ10" s="1251"/>
      <c r="BA10" s="1251"/>
      <c r="BB10" s="1251"/>
      <c r="BC10" s="1251"/>
      <c r="BD10" s="1251"/>
      <c r="BE10" s="1251"/>
      <c r="BF10" s="1251"/>
      <c r="BG10" s="1251"/>
      <c r="BL10" s="31"/>
      <c r="BU10" t="s">
        <v>136</v>
      </c>
    </row>
    <row r="11" spans="1:73" ht="22.35" customHeight="1" x14ac:dyDescent="0.25">
      <c r="D11" s="36"/>
      <c r="E11" s="2"/>
      <c r="F11" s="2"/>
      <c r="G11" s="2"/>
      <c r="H11" s="133"/>
      <c r="I11" s="133"/>
      <c r="J11" s="133"/>
      <c r="K11" s="2"/>
      <c r="L11" s="2"/>
      <c r="M11" s="2"/>
      <c r="N11" s="2"/>
      <c r="O11" s="133"/>
      <c r="P11" s="133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256" t="s">
        <v>122</v>
      </c>
      <c r="AE11" s="1256"/>
      <c r="AF11" s="1256"/>
      <c r="AG11" s="1256"/>
      <c r="AH11" s="1256"/>
      <c r="AI11" s="1256"/>
      <c r="AJ11" s="1243" t="s">
        <v>549</v>
      </c>
      <c r="AK11" s="1243"/>
      <c r="AL11" s="1243"/>
      <c r="AM11" s="1243"/>
      <c r="AN11" s="1243"/>
      <c r="AO11" s="1243"/>
      <c r="AP11" s="1243"/>
      <c r="AQ11" s="1243"/>
      <c r="AR11" s="1243"/>
      <c r="AS11" s="1243"/>
      <c r="AT11" s="1243"/>
      <c r="AU11" s="1243"/>
      <c r="AV11" s="1243"/>
      <c r="AW11" s="1243"/>
      <c r="AX11" s="1243"/>
      <c r="AY11" s="1243"/>
      <c r="AZ11" s="1243"/>
      <c r="BA11" s="1243"/>
      <c r="BB11" s="1243"/>
      <c r="BC11" s="1243"/>
      <c r="BD11" s="1243"/>
      <c r="BE11" s="1243"/>
      <c r="BF11" s="1243"/>
      <c r="BG11" s="1243"/>
      <c r="BL11" s="31"/>
      <c r="BU11" t="s">
        <v>137</v>
      </c>
    </row>
    <row r="12" spans="1:73" ht="22.35" customHeight="1" thickBot="1" x14ac:dyDescent="0.3">
      <c r="D12" s="36"/>
      <c r="E12" s="2"/>
      <c r="F12" s="2"/>
      <c r="G12" s="2"/>
      <c r="H12" s="133"/>
      <c r="I12" s="133"/>
      <c r="J12" s="133"/>
      <c r="K12" s="2"/>
      <c r="L12" s="2"/>
      <c r="M12" s="2"/>
      <c r="N12" s="2"/>
      <c r="O12" s="133"/>
      <c r="P12" s="133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252">
        <v>0</v>
      </c>
      <c r="AE12" s="1252"/>
      <c r="AF12" s="1252"/>
      <c r="AG12" s="1255">
        <v>2</v>
      </c>
      <c r="AH12" s="1253"/>
      <c r="AI12" s="1253"/>
      <c r="AJ12" s="1257" t="s">
        <v>521</v>
      </c>
      <c r="AK12" s="1257"/>
      <c r="AL12" s="1257"/>
      <c r="AM12" s="1257"/>
      <c r="AN12" s="1257"/>
      <c r="AO12" s="1257"/>
      <c r="AP12" s="1257"/>
      <c r="AQ12" s="1257"/>
      <c r="AR12" s="1257"/>
      <c r="AS12" s="1257"/>
      <c r="AT12" s="1257"/>
      <c r="AU12" s="1257"/>
      <c r="AV12" s="1257"/>
      <c r="AW12" s="1257"/>
      <c r="AX12" s="1257"/>
      <c r="AY12" s="1257"/>
      <c r="AZ12" s="1257"/>
      <c r="BA12" s="1257"/>
      <c r="BB12" s="1257"/>
      <c r="BC12" s="1257"/>
      <c r="BD12" s="1257"/>
      <c r="BE12" s="1257"/>
      <c r="BF12" s="1257"/>
      <c r="BG12" s="1257"/>
      <c r="BH12" s="1257"/>
      <c r="BI12" s="1257"/>
      <c r="BJ12" s="1257"/>
      <c r="BK12" s="1257"/>
      <c r="BL12" s="31"/>
    </row>
    <row r="13" spans="1:73" ht="22.35" customHeight="1" thickTop="1" x14ac:dyDescent="0.25">
      <c r="D13" s="36"/>
      <c r="E13" s="2"/>
      <c r="F13" s="2"/>
      <c r="G13" s="2"/>
      <c r="H13" s="133"/>
      <c r="I13" s="133"/>
      <c r="J13" s="133"/>
      <c r="K13" s="2"/>
      <c r="L13" s="2"/>
      <c r="M13" s="2"/>
      <c r="N13" s="2"/>
      <c r="O13" s="133"/>
      <c r="P13" s="660"/>
      <c r="Q13" s="31"/>
      <c r="R13" s="31"/>
      <c r="S13" s="31"/>
      <c r="T13" s="31"/>
      <c r="U13" s="31"/>
      <c r="V13" s="31"/>
      <c r="W13" s="31"/>
      <c r="X13" s="133"/>
      <c r="Y13" s="133"/>
      <c r="Z13" s="133"/>
      <c r="AA13" s="133"/>
      <c r="AB13" s="133"/>
      <c r="AC13" s="133"/>
      <c r="AD13" s="133"/>
      <c r="AE13" s="133"/>
      <c r="AF13" s="133"/>
      <c r="AG13" s="703"/>
      <c r="AH13" s="703"/>
      <c r="AI13" s="703"/>
      <c r="AJ13" s="703"/>
      <c r="AK13" s="703"/>
      <c r="AL13" s="703"/>
      <c r="AM13" s="703"/>
      <c r="AN13" s="703"/>
      <c r="AO13" s="703"/>
      <c r="AP13" s="703"/>
      <c r="AQ13" s="704"/>
      <c r="AR13" s="704"/>
      <c r="AS13" s="704"/>
      <c r="AT13" s="704"/>
      <c r="AU13" s="704"/>
      <c r="AV13" s="705"/>
      <c r="AW13" s="671"/>
      <c r="AX13" s="31"/>
      <c r="AY13" s="1251"/>
      <c r="AZ13" s="1251"/>
      <c r="BA13" s="1251"/>
      <c r="BB13" s="1251"/>
      <c r="BC13" s="1251"/>
      <c r="BD13" s="1251"/>
      <c r="BE13" s="1251"/>
      <c r="BF13" s="1251"/>
      <c r="BG13" s="1251"/>
      <c r="BH13" s="1251"/>
      <c r="BI13" s="1251"/>
      <c r="BJ13" s="1251"/>
      <c r="BK13" s="1251"/>
      <c r="BL13" s="31"/>
    </row>
    <row r="14" spans="1:73" ht="22.35" customHeight="1" x14ac:dyDescent="0.3">
      <c r="D14" s="36"/>
      <c r="E14" s="2"/>
      <c r="F14" s="2"/>
      <c r="G14" s="2"/>
      <c r="H14" s="133"/>
      <c r="I14" s="133"/>
      <c r="J14" s="133"/>
      <c r="K14" s="2"/>
      <c r="L14" s="2"/>
      <c r="M14" s="2"/>
      <c r="N14" s="2"/>
      <c r="O14" s="133"/>
      <c r="P14" s="660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1250" t="s">
        <v>123</v>
      </c>
      <c r="AE14" s="1250"/>
      <c r="AF14" s="1250"/>
      <c r="AG14" s="1250"/>
      <c r="AH14" s="1250"/>
      <c r="AI14" s="1250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671"/>
      <c r="AX14" s="31"/>
      <c r="AY14" s="31"/>
      <c r="BA14" s="44"/>
      <c r="BB14" s="44"/>
      <c r="BC14" s="44"/>
      <c r="BD14" s="26"/>
      <c r="BE14" s="26"/>
      <c r="BF14" s="26"/>
      <c r="BL14" s="31"/>
    </row>
    <row r="15" spans="1:73" ht="22.35" customHeight="1" thickBot="1" x14ac:dyDescent="0.3">
      <c r="D15" s="36"/>
      <c r="E15" s="2"/>
      <c r="F15" s="2"/>
      <c r="G15" s="2"/>
      <c r="H15" s="133"/>
      <c r="I15" s="133"/>
      <c r="J15" s="133"/>
      <c r="K15" s="2"/>
      <c r="L15" s="2"/>
      <c r="M15" s="2"/>
      <c r="N15" s="2"/>
      <c r="O15" s="133"/>
      <c r="P15" s="660"/>
      <c r="Q15" s="31"/>
      <c r="R15" s="31"/>
      <c r="S15" s="31"/>
      <c r="T15" s="31"/>
      <c r="U15" s="701"/>
      <c r="V15" s="701"/>
      <c r="W15" s="701"/>
      <c r="X15" s="701"/>
      <c r="Y15" s="701"/>
      <c r="Z15" s="701"/>
      <c r="AA15" s="701"/>
      <c r="AB15" s="701"/>
      <c r="AC15" s="701"/>
      <c r="AD15" s="1253">
        <v>3</v>
      </c>
      <c r="AE15" s="1253"/>
      <c r="AF15" s="1254"/>
      <c r="AG15" s="1252">
        <v>0</v>
      </c>
      <c r="AH15" s="1252"/>
      <c r="AI15" s="1252"/>
      <c r="AJ15" s="198"/>
      <c r="AK15" s="198"/>
      <c r="AL15" s="198"/>
      <c r="AM15" s="198"/>
      <c r="AN15" s="198"/>
      <c r="AO15" s="198"/>
      <c r="AP15" s="198"/>
      <c r="AQ15" s="198"/>
      <c r="AR15" s="198"/>
      <c r="AS15" s="31"/>
      <c r="AT15" s="31"/>
      <c r="AU15" s="31"/>
      <c r="AV15" s="31"/>
      <c r="AW15" s="671"/>
      <c r="AX15" s="31"/>
      <c r="AY15" s="31"/>
      <c r="BA15" s="44"/>
      <c r="BB15" s="44"/>
      <c r="BC15" s="44"/>
      <c r="BD15" s="26"/>
      <c r="BE15" s="26"/>
      <c r="BF15" s="26"/>
      <c r="BL15" s="31"/>
    </row>
    <row r="16" spans="1:73" ht="22.35" customHeight="1" thickTop="1" x14ac:dyDescent="0.25">
      <c r="D16" s="36"/>
      <c r="E16" s="2"/>
      <c r="F16" s="2"/>
      <c r="G16" s="2"/>
      <c r="H16" s="133"/>
      <c r="I16" s="133"/>
      <c r="J16" s="133"/>
      <c r="K16" s="2"/>
      <c r="L16" s="2"/>
      <c r="M16" s="2"/>
      <c r="N16" s="2"/>
      <c r="O16" s="133"/>
      <c r="P16" s="660"/>
      <c r="Q16" s="31"/>
      <c r="R16" s="31"/>
      <c r="S16" s="31"/>
      <c r="T16" s="31"/>
      <c r="U16" s="702"/>
      <c r="V16" s="31"/>
      <c r="W16" s="31"/>
      <c r="X16" s="31"/>
      <c r="Y16" s="31"/>
      <c r="Z16" s="31"/>
      <c r="AA16" s="31"/>
      <c r="AB16" s="31"/>
      <c r="AC16" s="1257"/>
      <c r="AD16" s="1257"/>
      <c r="AE16" s="1257"/>
      <c r="AF16" s="1257"/>
      <c r="AG16" s="1257"/>
      <c r="AH16" s="1257"/>
      <c r="AI16" s="1257"/>
      <c r="AJ16" s="1257"/>
      <c r="AK16" s="31"/>
      <c r="AL16" s="31"/>
      <c r="AM16" s="31"/>
      <c r="AN16" s="31"/>
      <c r="AO16" s="31"/>
      <c r="AP16" s="31"/>
      <c r="AQ16" s="31"/>
      <c r="AR16" s="316"/>
      <c r="AS16" s="31"/>
      <c r="AT16" s="31"/>
      <c r="AU16" s="31"/>
      <c r="AV16" s="31"/>
      <c r="AW16" s="671"/>
      <c r="AX16" s="31"/>
      <c r="AY16" s="31"/>
      <c r="BA16" s="44"/>
      <c r="BB16" s="44"/>
      <c r="BC16" s="44"/>
      <c r="BD16" s="26"/>
      <c r="BE16" s="26"/>
      <c r="BF16" s="26"/>
      <c r="BL16" s="31"/>
    </row>
    <row r="17" spans="1:64" ht="22.35" customHeight="1" x14ac:dyDescent="0.25">
      <c r="E17" s="135"/>
      <c r="F17" s="135"/>
      <c r="G17" s="135"/>
      <c r="H17" s="135"/>
      <c r="I17" s="135"/>
      <c r="J17" s="135"/>
      <c r="K17" s="135"/>
      <c r="L17" s="135"/>
      <c r="M17" s="135"/>
      <c r="N17" s="2"/>
      <c r="O17" s="1258" t="s">
        <v>533</v>
      </c>
      <c r="P17" s="1259"/>
      <c r="Q17" s="1260" t="s">
        <v>213</v>
      </c>
      <c r="R17" s="1261"/>
      <c r="S17" s="31"/>
      <c r="T17" s="31"/>
      <c r="U17" s="31"/>
      <c r="V17" s="31"/>
      <c r="W17" s="31"/>
      <c r="X17" s="31"/>
      <c r="Y17" s="31"/>
      <c r="Z17" s="31"/>
      <c r="AA17" s="31"/>
      <c r="AB17" s="1249"/>
      <c r="AC17" s="1249"/>
      <c r="AD17" s="1249"/>
      <c r="AE17" s="1249"/>
      <c r="AF17" s="1249"/>
      <c r="AG17" s="1249"/>
      <c r="AH17" s="1249"/>
      <c r="AI17" s="1249"/>
      <c r="AJ17" s="1249"/>
      <c r="AK17" s="1249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672"/>
      <c r="AY17" s="54"/>
      <c r="AZ17" s="54"/>
      <c r="BA17" s="55"/>
      <c r="BB17" s="55"/>
      <c r="BC17" s="55"/>
      <c r="BD17" s="65"/>
      <c r="BE17" s="65"/>
      <c r="BF17" s="65"/>
      <c r="BG17" s="54"/>
      <c r="BH17" s="54"/>
      <c r="BI17" s="54"/>
      <c r="BJ17" s="54"/>
      <c r="BK17" s="54"/>
      <c r="BL17" s="68"/>
    </row>
    <row r="18" spans="1:64" ht="22.35" customHeight="1" thickBot="1" x14ac:dyDescent="0.3">
      <c r="A18" s="120"/>
      <c r="B18" s="120"/>
      <c r="C18" s="120"/>
      <c r="D18" s="120"/>
      <c r="E18" s="120"/>
      <c r="F18" s="120"/>
      <c r="G18" s="120"/>
      <c r="H18" s="120"/>
      <c r="I18" s="1262">
        <v>2</v>
      </c>
      <c r="J18" s="1262"/>
      <c r="K18" s="166"/>
      <c r="L18" s="168"/>
      <c r="M18" s="654"/>
      <c r="N18" s="654"/>
      <c r="O18" s="1265">
        <v>2</v>
      </c>
      <c r="P18" s="1266"/>
      <c r="Q18" s="1267">
        <v>3</v>
      </c>
      <c r="R18" s="1264"/>
      <c r="S18" s="677"/>
      <c r="T18" s="677"/>
      <c r="U18" s="661"/>
      <c r="V18" s="661"/>
      <c r="W18" s="1263">
        <v>2</v>
      </c>
      <c r="X18" s="1263"/>
      <c r="Y18" s="120"/>
      <c r="Z18" s="167"/>
      <c r="AA18" s="167"/>
      <c r="AB18" s="167"/>
      <c r="AC18" s="120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262">
        <v>0</v>
      </c>
      <c r="AP18" s="1262"/>
      <c r="AQ18" s="166"/>
      <c r="AR18" s="317"/>
      <c r="AS18" s="1265"/>
      <c r="AT18" s="1265"/>
      <c r="AU18" s="1265"/>
      <c r="AV18" s="166"/>
      <c r="AW18" s="673"/>
      <c r="AX18" s="1264"/>
      <c r="AY18" s="1264"/>
      <c r="AZ18" s="1264"/>
      <c r="BA18" s="674"/>
      <c r="BB18" s="674"/>
      <c r="BC18" s="1263">
        <v>3</v>
      </c>
      <c r="BD18" s="1263"/>
      <c r="BE18" s="169"/>
      <c r="BF18" s="169"/>
      <c r="BG18" s="169"/>
      <c r="BH18" s="169"/>
      <c r="BI18" s="169"/>
      <c r="BJ18" s="169"/>
      <c r="BK18" s="169"/>
      <c r="BL18" s="120"/>
    </row>
    <row r="19" spans="1:64" ht="22.35" customHeight="1" thickTop="1" x14ac:dyDescent="0.25">
      <c r="H19" s="657"/>
      <c r="I19" s="301"/>
      <c r="J19" s="33"/>
      <c r="K19" s="56"/>
      <c r="L19" s="649"/>
      <c r="M19" s="649"/>
      <c r="N19" s="649"/>
      <c r="O19" s="649"/>
      <c r="P19" s="649"/>
      <c r="Q19" s="648"/>
      <c r="R19" s="648"/>
      <c r="S19" s="648"/>
      <c r="T19" s="648"/>
      <c r="U19" s="648"/>
      <c r="X19" s="662"/>
      <c r="Y19" s="62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57"/>
      <c r="AQ19" s="36"/>
      <c r="AR19" s="648"/>
      <c r="AS19" s="648"/>
      <c r="AT19" s="648"/>
      <c r="AU19" s="648"/>
      <c r="AV19" s="648"/>
      <c r="AW19" s="648"/>
      <c r="AX19" s="648"/>
      <c r="AY19" s="648"/>
      <c r="AZ19" s="648"/>
      <c r="BA19" s="648"/>
      <c r="BD19" s="662"/>
    </row>
    <row r="20" spans="1:64" ht="22.35" customHeight="1" x14ac:dyDescent="0.25">
      <c r="H20" s="657"/>
      <c r="I20" s="33"/>
      <c r="J20" s="33"/>
      <c r="K20" s="33"/>
      <c r="L20" s="648"/>
      <c r="M20" s="648"/>
      <c r="N20" s="648"/>
      <c r="O20" s="648"/>
      <c r="P20" s="648"/>
      <c r="Q20" s="648"/>
      <c r="R20" s="648"/>
      <c r="S20" s="648"/>
      <c r="T20" s="648"/>
      <c r="U20" s="648"/>
      <c r="V20" s="33"/>
      <c r="W20" s="33"/>
      <c r="X20" s="663"/>
      <c r="Y20" s="62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657"/>
      <c r="AQ20" s="132"/>
      <c r="AR20" s="648"/>
      <c r="AS20" s="648"/>
      <c r="AT20" s="648"/>
      <c r="AU20" s="648"/>
      <c r="AV20" s="648"/>
      <c r="AW20" s="648"/>
      <c r="AX20" s="648"/>
      <c r="AY20" s="648"/>
      <c r="AZ20" s="648"/>
      <c r="BA20" s="648"/>
      <c r="BB20" s="40"/>
      <c r="BC20" s="40"/>
      <c r="BD20" s="675"/>
      <c r="BE20" s="40"/>
      <c r="BF20" s="40"/>
      <c r="BG20" s="40"/>
      <c r="BH20" s="40"/>
      <c r="BI20" s="40"/>
    </row>
    <row r="21" spans="1:64" ht="22.35" customHeight="1" thickBot="1" x14ac:dyDescent="0.35">
      <c r="A21" s="162"/>
      <c r="B21" s="163"/>
      <c r="C21" s="163"/>
      <c r="D21" s="163"/>
      <c r="E21" s="1263">
        <v>2</v>
      </c>
      <c r="F21" s="1263"/>
      <c r="G21" s="678"/>
      <c r="H21" s="659"/>
      <c r="I21" s="165"/>
      <c r="J21" s="306"/>
      <c r="K21" s="1262">
        <v>0</v>
      </c>
      <c r="L21" s="1262"/>
      <c r="M21" s="648"/>
      <c r="N21" s="648"/>
      <c r="O21" s="648"/>
      <c r="P21" s="648"/>
      <c r="Q21" s="648"/>
      <c r="R21" s="648"/>
      <c r="S21" s="648"/>
      <c r="T21" s="648"/>
      <c r="U21" s="1262">
        <v>0</v>
      </c>
      <c r="V21" s="1262"/>
      <c r="W21" s="306" ph="1"/>
      <c r="X21" s="664" ph="1"/>
      <c r="Y21" s="665" ph="1"/>
      <c r="Z21" s="678" ph="1"/>
      <c r="AA21" s="1263">
        <v>4</v>
      </c>
      <c r="AB21" s="1263"/>
      <c r="AC21" s="164"/>
      <c r="AD21" s="164"/>
      <c r="AE21" s="164"/>
      <c r="AF21" s="164"/>
      <c r="AG21" s="164"/>
      <c r="AH21" s="164"/>
      <c r="AI21" s="164"/>
      <c r="AJ21" s="164"/>
      <c r="AK21" s="1263">
        <v>2</v>
      </c>
      <c r="AL21" s="1263"/>
      <c r="AM21" s="678"/>
      <c r="AN21" s="659"/>
      <c r="AO21" s="165"/>
      <c r="AP21" s="306"/>
      <c r="AQ21" s="1262">
        <v>0</v>
      </c>
      <c r="AR21" s="1262"/>
      <c r="AS21" s="163"/>
      <c r="AT21" s="163"/>
      <c r="AU21" s="163"/>
      <c r="AV21" s="163"/>
      <c r="AW21" s="163"/>
      <c r="AX21" s="163"/>
      <c r="AY21" s="163"/>
      <c r="AZ21" s="163"/>
      <c r="BA21" s="1262">
        <v>1</v>
      </c>
      <c r="BB21" s="1262"/>
      <c r="BC21" s="306" ph="1"/>
      <c r="BD21" s="664" ph="1"/>
      <c r="BE21" s="665" ph="1"/>
      <c r="BF21" s="678" ph="1"/>
      <c r="BG21" s="1263">
        <v>4</v>
      </c>
      <c r="BH21" s="1263"/>
      <c r="BI21" s="163"/>
      <c r="BJ21" s="163"/>
      <c r="BK21" s="163"/>
      <c r="BL21" s="163"/>
    </row>
    <row r="22" spans="1:64" ht="22.35" customHeight="1" thickTop="1" x14ac:dyDescent="0.25">
      <c r="D22" s="657"/>
      <c r="E22" s="652"/>
      <c r="F22" s="652"/>
      <c r="G22" s="652"/>
      <c r="H22" s="652"/>
      <c r="I22" s="651"/>
      <c r="J22" s="651"/>
      <c r="K22" s="651"/>
      <c r="L22" s="655"/>
      <c r="M22" s="64"/>
      <c r="N22" s="64"/>
      <c r="O22" s="64"/>
      <c r="P22" s="64"/>
      <c r="Q22" s="64"/>
      <c r="R22" s="2"/>
      <c r="S22" s="2"/>
      <c r="T22" s="126"/>
      <c r="U22" s="650"/>
      <c r="V22" s="651"/>
      <c r="W22" s="651"/>
      <c r="X22" s="651"/>
      <c r="Y22" s="652"/>
      <c r="Z22" s="652"/>
      <c r="AA22" s="652"/>
      <c r="AB22" s="652"/>
      <c r="AC22" s="667"/>
      <c r="AD22" s="134"/>
      <c r="AE22" s="33"/>
      <c r="AF22" s="33"/>
      <c r="AG22" s="33"/>
      <c r="AH22" s="33"/>
      <c r="AI22" s="33"/>
      <c r="AJ22" s="669"/>
      <c r="AK22" s="652"/>
      <c r="AL22" s="652"/>
      <c r="AM22" s="652"/>
      <c r="AN22" s="652"/>
      <c r="AO22" s="652"/>
      <c r="AP22" s="652"/>
      <c r="AQ22" s="652"/>
      <c r="AR22" s="653"/>
      <c r="AS22" s="64"/>
      <c r="AT22" s="64"/>
      <c r="AU22" s="64"/>
      <c r="AV22" s="64"/>
      <c r="AW22" s="64"/>
      <c r="AX22" s="64"/>
      <c r="AY22" s="24"/>
      <c r="AZ22" s="319"/>
      <c r="BA22" s="679"/>
      <c r="BB22" s="652"/>
      <c r="BC22" s="652"/>
      <c r="BD22" s="652"/>
      <c r="BE22" s="652"/>
      <c r="BF22" s="652"/>
      <c r="BG22" s="652"/>
      <c r="BH22" s="680"/>
    </row>
    <row r="23" spans="1:64" ht="22.35" customHeight="1" x14ac:dyDescent="0.3">
      <c r="C23" s="11"/>
      <c r="D23" s="658"/>
      <c r="E23" s="34"/>
      <c r="F23" s="300"/>
      <c r="G23" s="300"/>
      <c r="H23" s="300"/>
      <c r="I23" s="300"/>
      <c r="J23" s="300"/>
      <c r="K23" s="300"/>
      <c r="L23" s="95"/>
      <c r="M23" s="36"/>
      <c r="N23" s="132"/>
      <c r="O23" s="132"/>
      <c r="P23" s="132"/>
      <c r="Q23" s="132"/>
      <c r="R23" s="132"/>
      <c r="S23" s="64"/>
      <c r="T23" s="95"/>
      <c r="U23" s="36"/>
      <c r="V23" s="192" ph="1"/>
      <c r="W23" s="300"/>
      <c r="X23" s="300"/>
      <c r="Y23" s="300"/>
      <c r="Z23" s="300"/>
      <c r="AA23" s="33" ph="1"/>
      <c r="AB23" s="666"/>
      <c r="AC23" s="668"/>
      <c r="AD23" s="32"/>
      <c r="AE23" s="23"/>
      <c r="AF23" s="23"/>
      <c r="AG23" s="23"/>
      <c r="AH23" s="23"/>
      <c r="AI23" s="34"/>
      <c r="AJ23" s="670"/>
      <c r="AK23" s="34"/>
      <c r="AL23" s="34"/>
      <c r="AM23" s="300"/>
      <c r="AN23" s="300"/>
      <c r="AO23" s="300"/>
      <c r="AP23" s="300"/>
      <c r="AQ23" s="2"/>
      <c r="AR23" s="318"/>
      <c r="AS23" s="2"/>
      <c r="AT23" s="2"/>
      <c r="AU23" s="2"/>
      <c r="AV23" s="2"/>
      <c r="AW23" s="2"/>
      <c r="AX23" s="2"/>
      <c r="AY23" s="24"/>
      <c r="AZ23" s="320"/>
      <c r="BA23" s="676"/>
      <c r="BB23" s="2"/>
      <c r="BC23" s="300"/>
      <c r="BD23" s="300"/>
      <c r="BE23" s="300"/>
      <c r="BF23" s="300"/>
      <c r="BH23" s="658"/>
    </row>
    <row r="24" spans="1:64" ht="187.5" customHeight="1" x14ac:dyDescent="0.25">
      <c r="A24" s="199"/>
      <c r="B24" s="200"/>
      <c r="C24" s="1244" t="s">
        <v>417</v>
      </c>
      <c r="D24" s="1244"/>
      <c r="E24" s="1244"/>
      <c r="F24" s="1244"/>
      <c r="G24" s="641"/>
      <c r="H24" s="642"/>
      <c r="I24" s="643"/>
      <c r="J24" s="641"/>
      <c r="K24" s="1244" t="s">
        <v>327</v>
      </c>
      <c r="L24" s="1244"/>
      <c r="M24" s="1244"/>
      <c r="N24" s="1244"/>
      <c r="O24" s="641"/>
      <c r="P24" s="642"/>
      <c r="Q24" s="642"/>
      <c r="R24" s="641"/>
      <c r="S24" s="1244" t="s">
        <v>331</v>
      </c>
      <c r="T24" s="1244"/>
      <c r="U24" s="1244"/>
      <c r="V24" s="1244"/>
      <c r="W24" s="644"/>
      <c r="X24" s="642"/>
      <c r="Y24" s="645"/>
      <c r="Z24" s="641"/>
      <c r="AA24" s="1244" t="s">
        <v>528</v>
      </c>
      <c r="AB24" s="1244"/>
      <c r="AC24" s="1244"/>
      <c r="AD24" s="1244"/>
      <c r="AE24" s="641"/>
      <c r="AF24" s="642"/>
      <c r="AG24" s="643"/>
      <c r="AH24" s="641"/>
      <c r="AI24" s="1244" t="s">
        <v>422</v>
      </c>
      <c r="AJ24" s="1244"/>
      <c r="AK24" s="1244"/>
      <c r="AL24" s="1244"/>
      <c r="AM24" s="641"/>
      <c r="AN24" s="642"/>
      <c r="AO24" s="643"/>
      <c r="AP24" s="641"/>
      <c r="AQ24" s="1244" t="s">
        <v>529</v>
      </c>
      <c r="AR24" s="1244"/>
      <c r="AS24" s="1244"/>
      <c r="AT24" s="1244"/>
      <c r="AU24" s="641"/>
      <c r="AV24" s="641"/>
      <c r="AW24" s="643"/>
      <c r="AX24" s="644"/>
      <c r="AY24" s="1244" t="s">
        <v>319</v>
      </c>
      <c r="AZ24" s="1244"/>
      <c r="BA24" s="1244"/>
      <c r="BB24" s="1244"/>
      <c r="BC24" s="641"/>
      <c r="BD24" s="641"/>
      <c r="BE24" s="643"/>
      <c r="BF24" s="641"/>
      <c r="BG24" s="1244" t="s">
        <v>530</v>
      </c>
      <c r="BH24" s="1244"/>
      <c r="BI24" s="1244"/>
      <c r="BJ24" s="1244"/>
      <c r="BK24" s="127"/>
    </row>
    <row r="25" spans="1:64" ht="7.9" customHeight="1" x14ac:dyDescent="0.25">
      <c r="B25" s="127"/>
      <c r="C25" s="1"/>
      <c r="D25" s="1"/>
      <c r="E25" s="1"/>
      <c r="F25" s="1"/>
      <c r="G25" s="128"/>
      <c r="H25" s="129"/>
      <c r="I25" s="2"/>
      <c r="J25" s="128"/>
      <c r="K25" s="1"/>
      <c r="L25" s="1"/>
      <c r="M25" s="1"/>
      <c r="N25" s="1"/>
      <c r="O25" s="128"/>
      <c r="P25" s="129"/>
      <c r="Q25" s="190"/>
      <c r="R25" s="128"/>
      <c r="S25" s="1"/>
      <c r="T25" s="1"/>
      <c r="U25" s="1"/>
      <c r="V25" s="1"/>
      <c r="W25" s="130"/>
      <c r="X25" s="129"/>
      <c r="Y25" s="131"/>
      <c r="Z25" s="128"/>
      <c r="AA25" s="1"/>
      <c r="AB25" s="1"/>
      <c r="AC25" s="1"/>
      <c r="AD25" s="1"/>
      <c r="AE25" s="128"/>
      <c r="AF25" s="129"/>
      <c r="AG25" s="2"/>
      <c r="AH25" s="128"/>
      <c r="AI25" s="1"/>
      <c r="AJ25" s="1"/>
      <c r="AK25" s="1"/>
      <c r="AL25" s="1"/>
      <c r="AM25" s="128"/>
      <c r="AN25" s="129"/>
      <c r="AO25" s="2"/>
      <c r="AP25" s="128"/>
      <c r="AQ25" s="1"/>
      <c r="AR25" s="1"/>
      <c r="AS25" s="1"/>
      <c r="AT25" s="1"/>
      <c r="AU25" s="128"/>
      <c r="AV25" s="128"/>
      <c r="AW25" s="2"/>
      <c r="AX25" s="130"/>
      <c r="AY25" s="1"/>
      <c r="AZ25" s="1"/>
      <c r="BA25" s="1"/>
      <c r="BB25" s="1"/>
      <c r="BC25" s="128"/>
      <c r="BD25" s="128"/>
      <c r="BE25" s="2"/>
      <c r="BF25" s="128"/>
      <c r="BG25" s="1"/>
      <c r="BH25" s="1"/>
      <c r="BI25" s="1"/>
      <c r="BJ25" s="1"/>
      <c r="BK25" s="127"/>
    </row>
    <row r="26" spans="1:64" ht="18.75" x14ac:dyDescent="0.25">
      <c r="B26" s="127"/>
      <c r="C26" s="1245"/>
      <c r="D26" s="1245"/>
      <c r="E26" s="1245"/>
      <c r="F26" s="1245"/>
      <c r="G26" s="296"/>
      <c r="H26" s="296"/>
      <c r="I26" s="297"/>
      <c r="J26" s="296"/>
      <c r="K26" s="1245"/>
      <c r="L26" s="1245"/>
      <c r="M26" s="1245"/>
      <c r="N26" s="1245"/>
      <c r="O26" s="296"/>
      <c r="P26" s="296"/>
      <c r="Q26" s="296"/>
      <c r="R26" s="296"/>
      <c r="S26" s="1245"/>
      <c r="T26" s="1245"/>
      <c r="U26" s="1245"/>
      <c r="V26" s="1245"/>
      <c r="W26" s="298"/>
      <c r="X26" s="296"/>
      <c r="Y26" s="296"/>
      <c r="Z26" s="296"/>
      <c r="AA26" s="1245"/>
      <c r="AB26" s="1245"/>
      <c r="AC26" s="1245"/>
      <c r="AD26" s="1245"/>
      <c r="AE26" s="296"/>
      <c r="AF26" s="296"/>
      <c r="AG26" s="297"/>
      <c r="AH26" s="296"/>
      <c r="AI26" s="1245"/>
      <c r="AJ26" s="1245"/>
      <c r="AK26" s="1245"/>
      <c r="AL26" s="1245"/>
      <c r="AM26" s="296"/>
      <c r="AN26" s="296"/>
      <c r="AO26" s="297"/>
      <c r="AP26" s="296"/>
      <c r="AQ26" s="1246"/>
      <c r="AR26" s="1246"/>
      <c r="AS26" s="1246"/>
      <c r="AT26" s="1246"/>
      <c r="AU26" s="296"/>
      <c r="AV26" s="296"/>
      <c r="AW26" s="297"/>
      <c r="AX26" s="298"/>
      <c r="AY26" s="1245"/>
      <c r="AZ26" s="1245"/>
      <c r="BA26" s="1245"/>
      <c r="BB26" s="1245"/>
      <c r="BC26" s="296"/>
      <c r="BD26" s="296"/>
      <c r="BE26" s="297"/>
      <c r="BF26" s="296"/>
      <c r="BG26" s="1245"/>
      <c r="BH26" s="1245"/>
      <c r="BI26" s="1245"/>
      <c r="BJ26" s="1245"/>
      <c r="BK26" s="127"/>
    </row>
    <row r="27" spans="1:64" ht="18.75" x14ac:dyDescent="0.25">
      <c r="B27" s="127"/>
      <c r="C27" s="1245"/>
      <c r="D27" s="1245"/>
      <c r="E27" s="1245"/>
      <c r="F27" s="1245"/>
      <c r="G27" s="296"/>
      <c r="H27" s="296"/>
      <c r="I27" s="297"/>
      <c r="J27" s="296"/>
      <c r="K27" s="1245"/>
      <c r="L27" s="1245"/>
      <c r="M27" s="1245"/>
      <c r="N27" s="1245"/>
      <c r="O27" s="296"/>
      <c r="P27" s="296"/>
      <c r="Q27" s="296"/>
      <c r="R27" s="296"/>
      <c r="S27" s="1245"/>
      <c r="T27" s="1245"/>
      <c r="U27" s="1245"/>
      <c r="V27" s="1245"/>
      <c r="W27" s="298"/>
      <c r="X27" s="296"/>
      <c r="Y27" s="296"/>
      <c r="Z27" s="296"/>
      <c r="AA27" s="1245"/>
      <c r="AB27" s="1245"/>
      <c r="AC27" s="1245"/>
      <c r="AD27" s="1245"/>
      <c r="AE27" s="296"/>
      <c r="AF27" s="296"/>
      <c r="AG27" s="297"/>
      <c r="AH27" s="296"/>
      <c r="AI27" s="1245"/>
      <c r="AJ27" s="1245"/>
      <c r="AK27" s="1245"/>
      <c r="AL27" s="1245"/>
      <c r="AM27" s="296"/>
      <c r="AN27" s="296"/>
      <c r="AO27" s="297"/>
      <c r="AP27" s="296"/>
      <c r="AQ27" s="1246"/>
      <c r="AR27" s="1246"/>
      <c r="AS27" s="1246"/>
      <c r="AT27" s="1246"/>
      <c r="AU27" s="296"/>
      <c r="AV27" s="296"/>
      <c r="AW27" s="297"/>
      <c r="AX27" s="298"/>
      <c r="AY27" s="1245"/>
      <c r="AZ27" s="1245"/>
      <c r="BA27" s="1245"/>
      <c r="BB27" s="1245"/>
      <c r="BC27" s="296"/>
      <c r="BD27" s="296"/>
      <c r="BE27" s="297"/>
      <c r="BF27" s="296"/>
      <c r="BG27" s="1245"/>
      <c r="BH27" s="1245"/>
      <c r="BI27" s="1245"/>
      <c r="BJ27" s="1245"/>
      <c r="BK27" s="127"/>
    </row>
    <row r="28" spans="1:64" ht="16.5" customHeight="1" x14ac:dyDescent="0.25">
      <c r="B28" s="127"/>
      <c r="C28" s="1245"/>
      <c r="D28" s="1245"/>
      <c r="E28" s="1245"/>
      <c r="F28" s="1245"/>
      <c r="G28" s="296"/>
      <c r="H28" s="296"/>
      <c r="I28" s="297"/>
      <c r="J28" s="296"/>
      <c r="K28" s="1245"/>
      <c r="L28" s="1245"/>
      <c r="M28" s="1245"/>
      <c r="N28" s="1245"/>
      <c r="O28" s="296"/>
      <c r="P28" s="296"/>
      <c r="Q28" s="296"/>
      <c r="R28" s="296"/>
      <c r="S28" s="1245"/>
      <c r="T28" s="1245"/>
      <c r="U28" s="1245"/>
      <c r="V28" s="1245"/>
      <c r="W28" s="298"/>
      <c r="X28" s="296"/>
      <c r="Y28" s="296"/>
      <c r="Z28" s="296"/>
      <c r="AA28" s="1245"/>
      <c r="AB28" s="1245"/>
      <c r="AC28" s="1245"/>
      <c r="AD28" s="1245"/>
      <c r="AE28" s="296"/>
      <c r="AF28" s="296"/>
      <c r="AG28" s="297"/>
      <c r="AH28" s="296"/>
      <c r="AI28" s="1245"/>
      <c r="AJ28" s="1245"/>
      <c r="AK28" s="1245"/>
      <c r="AL28" s="1245"/>
      <c r="AM28" s="296"/>
      <c r="AN28" s="296"/>
      <c r="AO28" s="297"/>
      <c r="AP28" s="296"/>
      <c r="AQ28" s="1246"/>
      <c r="AR28" s="1246"/>
      <c r="AS28" s="1246"/>
      <c r="AT28" s="1246"/>
      <c r="AU28" s="296"/>
      <c r="AV28" s="296"/>
      <c r="AW28" s="297"/>
      <c r="AX28" s="298"/>
      <c r="AY28" s="1245"/>
      <c r="AZ28" s="1245"/>
      <c r="BA28" s="1245"/>
      <c r="BB28" s="1245"/>
      <c r="BC28" s="296"/>
      <c r="BD28" s="296"/>
      <c r="BE28" s="297"/>
      <c r="BF28" s="296"/>
      <c r="BG28" s="1245"/>
      <c r="BH28" s="1245"/>
      <c r="BI28" s="1245"/>
      <c r="BJ28" s="1245"/>
      <c r="BK28" s="127"/>
    </row>
    <row r="29" spans="1:64" ht="16.5" customHeight="1" x14ac:dyDescent="0.25">
      <c r="B29" s="66"/>
      <c r="C29" s="66"/>
      <c r="D29" s="30"/>
      <c r="F29" s="66"/>
      <c r="G29" s="66"/>
      <c r="H29" s="30"/>
      <c r="J29" s="191"/>
      <c r="K29" s="191"/>
      <c r="L29" s="191"/>
      <c r="M29" s="191"/>
      <c r="N29" s="191"/>
      <c r="O29" s="217"/>
      <c r="P29" s="217"/>
      <c r="Q29" s="217"/>
      <c r="R29" s="217"/>
      <c r="S29" s="66"/>
      <c r="T29" s="37"/>
      <c r="U29" s="39"/>
      <c r="V29" s="66"/>
      <c r="W29" s="66"/>
      <c r="X29" s="30"/>
      <c r="Y29" s="38"/>
      <c r="AA29" s="38"/>
      <c r="AD29" s="66"/>
      <c r="AE29" s="66"/>
      <c r="AF29" s="30"/>
      <c r="AG29" s="1243" t="s">
        <v>124</v>
      </c>
      <c r="AH29" s="1243"/>
      <c r="AI29" s="1243"/>
      <c r="AJ29" s="1243"/>
      <c r="AK29" s="1243"/>
      <c r="AL29" s="1243"/>
      <c r="AM29" s="1243"/>
      <c r="AN29" s="1243"/>
      <c r="AO29" s="1243"/>
      <c r="AP29" s="1243"/>
      <c r="AQ29" s="1243"/>
      <c r="AR29" s="1243"/>
      <c r="AS29" s="1243"/>
      <c r="AT29" s="1243"/>
      <c r="AU29" s="1243"/>
      <c r="AV29" s="1243"/>
      <c r="AW29" s="1243"/>
      <c r="AX29" s="1243"/>
      <c r="AY29" s="1243"/>
      <c r="AZ29" s="1243"/>
      <c r="BA29" s="1243"/>
      <c r="BB29" s="1243"/>
      <c r="BC29" s="1243"/>
      <c r="BD29" s="1243"/>
      <c r="BE29" s="1243"/>
      <c r="BF29" s="1243"/>
      <c r="BG29" s="1243"/>
      <c r="BH29" s="1243"/>
      <c r="BI29" s="1243"/>
      <c r="BJ29" s="66"/>
      <c r="BK29" s="66"/>
    </row>
    <row r="30" spans="1:64" ht="16.5" customHeight="1" x14ac:dyDescent="0.25">
      <c r="B30" s="66"/>
      <c r="C30" s="66"/>
      <c r="D30" s="30"/>
      <c r="F30" s="66"/>
      <c r="G30" s="66"/>
      <c r="H30" s="30"/>
      <c r="J30" s="191"/>
      <c r="K30" s="191"/>
      <c r="L30" s="191"/>
      <c r="M30" s="191"/>
      <c r="N30" s="191"/>
      <c r="O30" s="217"/>
      <c r="P30" s="217"/>
      <c r="Q30" s="217"/>
      <c r="R30" s="217"/>
      <c r="S30" s="66"/>
      <c r="T30" s="37"/>
      <c r="U30" s="39"/>
      <c r="V30" s="66"/>
      <c r="W30" s="66"/>
      <c r="X30" s="30"/>
      <c r="Y30" s="38"/>
      <c r="AA30" s="38"/>
      <c r="AD30" s="66"/>
      <c r="AE30" s="66"/>
      <c r="AF30" s="30"/>
      <c r="AG30" s="1241"/>
      <c r="AH30" s="1241"/>
      <c r="AI30" s="1241"/>
      <c r="AJ30" s="1241"/>
      <c r="AK30" s="1241"/>
      <c r="AL30" s="1241"/>
      <c r="AM30" s="1241"/>
      <c r="AN30" s="1241"/>
      <c r="AO30" s="1241"/>
      <c r="AP30" s="1241"/>
      <c r="AQ30" s="1241"/>
      <c r="AR30" s="1241"/>
      <c r="AS30" s="1242"/>
      <c r="AT30" s="1242"/>
      <c r="AU30" s="1242"/>
      <c r="AV30" s="1242"/>
      <c r="AW30" s="1242"/>
      <c r="AX30" s="1242"/>
      <c r="AY30" s="1242"/>
      <c r="AZ30" s="1242"/>
      <c r="BA30" s="1242"/>
      <c r="BB30" s="1242"/>
      <c r="BC30" s="1242"/>
      <c r="BD30" s="1242"/>
      <c r="BE30" s="1242"/>
      <c r="BF30" s="1242"/>
      <c r="BG30" s="1242"/>
      <c r="BH30" s="1242"/>
      <c r="BI30" s="1242"/>
      <c r="BJ30" s="66"/>
      <c r="BK30" s="66"/>
    </row>
    <row r="31" spans="1:64" ht="16.5" customHeight="1" x14ac:dyDescent="0.25">
      <c r="A31" s="1"/>
      <c r="B31" s="22"/>
      <c r="C31" s="22"/>
      <c r="D31" s="22"/>
      <c r="E31" s="36"/>
      <c r="F31" s="36"/>
      <c r="G31" s="36"/>
      <c r="H31" s="36"/>
      <c r="I31" s="36"/>
      <c r="J31" s="191"/>
      <c r="K31" s="191"/>
      <c r="L31" s="191"/>
      <c r="M31" s="191"/>
      <c r="N31" s="218"/>
      <c r="O31" s="218"/>
      <c r="P31" s="36"/>
      <c r="Q31" s="36"/>
      <c r="R31" s="36"/>
      <c r="S31" s="36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241"/>
      <c r="AH31" s="1241"/>
      <c r="AI31" s="1241"/>
      <c r="AJ31" s="1241"/>
      <c r="AK31" s="1241"/>
      <c r="AL31" s="1241"/>
      <c r="AM31" s="1241"/>
      <c r="AN31" s="1241"/>
      <c r="AO31" s="1241"/>
      <c r="AP31" s="1241"/>
      <c r="AQ31" s="1241"/>
      <c r="AR31" s="1241"/>
      <c r="AS31" s="1242"/>
      <c r="AT31" s="1242"/>
      <c r="AU31" s="1242"/>
      <c r="AV31" s="1242"/>
      <c r="AW31" s="1242"/>
      <c r="AX31" s="1242"/>
      <c r="AY31" s="1242"/>
      <c r="AZ31" s="1242"/>
      <c r="BA31" s="1242"/>
      <c r="BB31" s="1242"/>
      <c r="BC31" s="1242"/>
      <c r="BD31" s="1242"/>
      <c r="BE31" s="1242"/>
      <c r="BF31" s="1242"/>
      <c r="BG31" s="1242"/>
      <c r="BH31" s="1242"/>
      <c r="BI31" s="1242"/>
    </row>
    <row r="32" spans="1:64" ht="16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44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241"/>
      <c r="AH32" s="1241"/>
      <c r="AI32" s="1241"/>
      <c r="AJ32" s="1241"/>
      <c r="AK32" s="1241"/>
      <c r="AL32" s="1241"/>
      <c r="AM32" s="1241"/>
      <c r="AN32" s="1241"/>
      <c r="AO32" s="1241"/>
      <c r="AP32" s="1241"/>
      <c r="AQ32" s="1241"/>
      <c r="AR32" s="1241"/>
      <c r="AS32" s="1242"/>
      <c r="AT32" s="1242"/>
      <c r="AU32" s="1242"/>
      <c r="AV32" s="1242"/>
      <c r="AW32" s="1242"/>
      <c r="AX32" s="1242"/>
      <c r="AY32" s="1242"/>
      <c r="AZ32" s="1242"/>
      <c r="BA32" s="1242"/>
      <c r="BB32" s="1242"/>
      <c r="BC32" s="1242"/>
      <c r="BD32" s="1242"/>
      <c r="BE32" s="1242"/>
      <c r="BF32" s="1242"/>
      <c r="BG32" s="1242"/>
      <c r="BH32" s="1242"/>
      <c r="BI32" s="1242"/>
      <c r="BJ32" s="2"/>
      <c r="BK32" s="2"/>
      <c r="BL32" s="2"/>
    </row>
    <row r="33" spans="18:61" ht="16.5" customHeight="1" x14ac:dyDescent="0.25">
      <c r="R33" s="44"/>
      <c r="S33" s="44"/>
      <c r="T33" s="44"/>
      <c r="Y33" s="23"/>
      <c r="Z33" s="23"/>
      <c r="AA33" s="23"/>
      <c r="AC33" s="36"/>
      <c r="AD33" s="36"/>
      <c r="AE33" s="36"/>
      <c r="AF33" s="36"/>
      <c r="AG33" s="1241"/>
      <c r="AH33" s="1241"/>
      <c r="AI33" s="1241"/>
      <c r="AJ33" s="1241"/>
      <c r="AK33" s="1241"/>
      <c r="AL33" s="1241"/>
      <c r="AM33" s="1241"/>
      <c r="AN33" s="1241"/>
      <c r="AO33" s="1241"/>
      <c r="AP33" s="1241"/>
      <c r="AQ33" s="1241"/>
      <c r="AR33" s="1241"/>
      <c r="AS33" s="1242"/>
      <c r="AT33" s="1242"/>
      <c r="AU33" s="1242"/>
      <c r="AV33" s="1242"/>
      <c r="AW33" s="1242"/>
      <c r="AX33" s="1242"/>
      <c r="AY33" s="1242"/>
      <c r="AZ33" s="1242"/>
      <c r="BA33" s="1242"/>
      <c r="BB33" s="1242"/>
      <c r="BC33" s="1242"/>
      <c r="BD33" s="1242"/>
      <c r="BE33" s="1242"/>
      <c r="BF33" s="1242"/>
      <c r="BG33" s="1242"/>
      <c r="BH33" s="1242"/>
      <c r="BI33" s="1242"/>
    </row>
    <row r="34" spans="18:61" ht="16.5" customHeight="1" x14ac:dyDescent="0.25">
      <c r="R34" s="44"/>
      <c r="S34" s="44"/>
      <c r="T34" s="44"/>
      <c r="Y34" s="23"/>
      <c r="Z34" s="23"/>
      <c r="AA34" s="23"/>
      <c r="AC34" s="36"/>
      <c r="AD34" s="36"/>
      <c r="AE34" s="36"/>
      <c r="AF34" s="36"/>
      <c r="AG34" s="1241"/>
      <c r="AH34" s="1241"/>
      <c r="AI34" s="1241"/>
      <c r="AJ34" s="1241"/>
      <c r="AK34" s="1241"/>
      <c r="AL34" s="1241"/>
      <c r="AM34" s="1241"/>
      <c r="AN34" s="1241"/>
      <c r="AO34" s="1241"/>
      <c r="AP34" s="1241"/>
      <c r="AQ34" s="1241"/>
      <c r="AR34" s="1241"/>
      <c r="AS34" s="1242"/>
      <c r="AT34" s="1242"/>
      <c r="AU34" s="1242"/>
      <c r="AV34" s="1242"/>
      <c r="AW34" s="1242"/>
      <c r="AX34" s="1242"/>
      <c r="AY34" s="1242"/>
      <c r="AZ34" s="1242"/>
      <c r="BA34" s="1242"/>
      <c r="BB34" s="1242"/>
      <c r="BC34" s="1242"/>
      <c r="BD34" s="1242"/>
      <c r="BE34" s="1242"/>
      <c r="BF34" s="1242"/>
      <c r="BG34" s="1242"/>
      <c r="BH34" s="1242"/>
      <c r="BI34" s="1242"/>
    </row>
    <row r="35" spans="18:61" ht="16.5" customHeight="1" x14ac:dyDescent="0.25">
      <c r="R35" s="44"/>
      <c r="S35" s="44"/>
      <c r="T35" s="44"/>
      <c r="Y35" s="23"/>
      <c r="Z35" s="23"/>
      <c r="AA35" s="23"/>
      <c r="AC35" s="36"/>
      <c r="AD35" s="36"/>
      <c r="AE35" s="36"/>
      <c r="AF35" s="36"/>
      <c r="AG35" s="1241"/>
      <c r="AH35" s="1241"/>
      <c r="AI35" s="1241"/>
      <c r="AJ35" s="1241"/>
      <c r="AK35" s="1241"/>
      <c r="AL35" s="1241"/>
      <c r="AM35" s="1241"/>
      <c r="AN35" s="1241"/>
      <c r="AO35" s="1241"/>
      <c r="AP35" s="1241"/>
      <c r="AQ35" s="1241"/>
      <c r="AR35" s="1241"/>
      <c r="AS35" s="1242"/>
      <c r="AT35" s="1242"/>
      <c r="AU35" s="1242"/>
      <c r="AV35" s="1242"/>
      <c r="AW35" s="1242"/>
      <c r="AX35" s="1242"/>
      <c r="AY35" s="1242"/>
      <c r="AZ35" s="1242"/>
      <c r="BA35" s="1242"/>
      <c r="BB35" s="1242"/>
      <c r="BC35" s="1242"/>
      <c r="BD35" s="1242"/>
      <c r="BE35" s="1242"/>
      <c r="BF35" s="1242"/>
      <c r="BG35" s="1242"/>
      <c r="BH35" s="1242"/>
      <c r="BI35" s="1242"/>
    </row>
    <row r="36" spans="18:61" ht="16.5" customHeight="1" x14ac:dyDescent="0.25">
      <c r="R36" s="44"/>
      <c r="S36" s="44"/>
      <c r="T36" s="44"/>
      <c r="Y36" s="23"/>
      <c r="Z36" s="23"/>
      <c r="AA36" s="23"/>
      <c r="AC36" s="36"/>
      <c r="AD36" s="36"/>
      <c r="AE36" s="36"/>
      <c r="AF36" s="36"/>
      <c r="AG36" s="1241"/>
      <c r="AH36" s="1241"/>
      <c r="AI36" s="1241"/>
      <c r="AJ36" s="1241"/>
      <c r="AK36" s="1241"/>
      <c r="AL36" s="1241"/>
      <c r="AM36" s="1241"/>
      <c r="AN36" s="1241"/>
      <c r="AO36" s="1241"/>
      <c r="AP36" s="1241"/>
      <c r="AQ36" s="1241"/>
      <c r="AR36" s="1241"/>
      <c r="AS36" s="1242"/>
      <c r="AT36" s="1242"/>
      <c r="AU36" s="1242"/>
      <c r="AV36" s="1242"/>
      <c r="AW36" s="1242"/>
      <c r="AX36" s="1242"/>
      <c r="AY36" s="1242"/>
      <c r="AZ36" s="1242"/>
      <c r="BA36" s="1242"/>
      <c r="BB36" s="1242"/>
      <c r="BC36" s="1242"/>
      <c r="BD36" s="1242"/>
      <c r="BE36" s="1242"/>
      <c r="BF36" s="1242"/>
      <c r="BG36" s="1242"/>
      <c r="BH36" s="1242"/>
      <c r="BI36" s="1242"/>
    </row>
    <row r="37" spans="18:61" ht="16.5" customHeight="1" x14ac:dyDescent="0.25">
      <c r="Y37" s="23"/>
      <c r="Z37" s="23"/>
      <c r="AA37" s="23"/>
      <c r="AC37" s="36"/>
      <c r="AD37" s="36"/>
      <c r="AE37" s="36"/>
      <c r="AF37" s="36"/>
      <c r="AG37" s="1241"/>
      <c r="AH37" s="1241"/>
      <c r="AI37" s="1241"/>
      <c r="AJ37" s="1241"/>
      <c r="AK37" s="1241"/>
      <c r="AL37" s="1241"/>
      <c r="AM37" s="1241"/>
      <c r="AN37" s="1241"/>
      <c r="AO37" s="1241"/>
      <c r="AP37" s="1241"/>
      <c r="AQ37" s="1241"/>
      <c r="AR37" s="1241"/>
      <c r="AS37" s="1242"/>
      <c r="AT37" s="1242"/>
      <c r="AU37" s="1242"/>
      <c r="AV37" s="1242"/>
      <c r="AW37" s="1242"/>
      <c r="AX37" s="1242"/>
      <c r="AY37" s="1242"/>
      <c r="AZ37" s="1242"/>
      <c r="BA37" s="1242"/>
      <c r="BB37" s="1242"/>
      <c r="BC37" s="1242"/>
      <c r="BD37" s="1242"/>
      <c r="BE37" s="1242"/>
      <c r="BF37" s="1242"/>
      <c r="BG37" s="1242"/>
      <c r="BH37" s="1242"/>
      <c r="BI37" s="1242"/>
    </row>
    <row r="38" spans="18:61" ht="16.5" customHeight="1" x14ac:dyDescent="0.25">
      <c r="AL38" s="69"/>
    </row>
    <row r="39" spans="18:61" ht="16.5" customHeight="1" x14ac:dyDescent="0.25"/>
    <row r="40" spans="18:61" ht="16.5" customHeight="1" x14ac:dyDescent="0.25"/>
  </sheetData>
  <mergeCells count="65">
    <mergeCell ref="BG21:BH21"/>
    <mergeCell ref="BC18:BD18"/>
    <mergeCell ref="AK21:AL21"/>
    <mergeCell ref="AQ21:AR21"/>
    <mergeCell ref="E21:F21"/>
    <mergeCell ref="K21:L21"/>
    <mergeCell ref="AA21:AB21"/>
    <mergeCell ref="U21:V21"/>
    <mergeCell ref="BA21:BB21"/>
    <mergeCell ref="AX18:AZ18"/>
    <mergeCell ref="AS18:AU18"/>
    <mergeCell ref="O18:P18"/>
    <mergeCell ref="Q18:R18"/>
    <mergeCell ref="AO18:AP18"/>
    <mergeCell ref="W18:X18"/>
    <mergeCell ref="C26:F28"/>
    <mergeCell ref="K24:N24"/>
    <mergeCell ref="K26:N28"/>
    <mergeCell ref="C24:F24"/>
    <mergeCell ref="I18:J18"/>
    <mergeCell ref="S26:V28"/>
    <mergeCell ref="S24:V24"/>
    <mergeCell ref="AA26:AD28"/>
    <mergeCell ref="AA24:AD24"/>
    <mergeCell ref="AC16:AJ16"/>
    <mergeCell ref="A1:BJ6"/>
    <mergeCell ref="AJ9:BO9"/>
    <mergeCell ref="AB17:AK17"/>
    <mergeCell ref="AD14:AI14"/>
    <mergeCell ref="AY13:BK13"/>
    <mergeCell ref="AJ10:BG10"/>
    <mergeCell ref="AD12:AF12"/>
    <mergeCell ref="AJ11:BG11"/>
    <mergeCell ref="AD15:AF15"/>
    <mergeCell ref="AG12:AI12"/>
    <mergeCell ref="AG15:AI15"/>
    <mergeCell ref="AD11:AI11"/>
    <mergeCell ref="AJ12:BK12"/>
    <mergeCell ref="O17:P17"/>
    <mergeCell ref="Q17:R17"/>
    <mergeCell ref="AG29:BI29"/>
    <mergeCell ref="AI24:AL24"/>
    <mergeCell ref="AI26:AL28"/>
    <mergeCell ref="AQ24:AT24"/>
    <mergeCell ref="AQ26:AT28"/>
    <mergeCell ref="AY24:BB24"/>
    <mergeCell ref="AY26:BB28"/>
    <mergeCell ref="BG24:BJ24"/>
    <mergeCell ref="BG26:BJ28"/>
    <mergeCell ref="AG37:AR37"/>
    <mergeCell ref="AS37:BI37"/>
    <mergeCell ref="AG30:AR30"/>
    <mergeCell ref="AG31:AR31"/>
    <mergeCell ref="AS30:BI30"/>
    <mergeCell ref="AS31:BI31"/>
    <mergeCell ref="AG32:AR32"/>
    <mergeCell ref="AS32:BI32"/>
    <mergeCell ref="AG33:AR33"/>
    <mergeCell ref="AS33:BI33"/>
    <mergeCell ref="AG34:AR34"/>
    <mergeCell ref="AS34:BI34"/>
    <mergeCell ref="AG35:AR35"/>
    <mergeCell ref="AS35:BI35"/>
    <mergeCell ref="AG36:AR36"/>
    <mergeCell ref="AS36:BI36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1200" r:id="rId1"/>
  <colBreaks count="1" manualBreakCount="1">
    <brk id="33" max="4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6">
    <tabColor rgb="FF00FFFF"/>
  </sheetPr>
  <dimension ref="A1:Y27"/>
  <sheetViews>
    <sheetView workbookViewId="0">
      <selection sqref="A1:L1"/>
    </sheetView>
  </sheetViews>
  <sheetFormatPr defaultRowHeight="12.75" x14ac:dyDescent="0.25"/>
  <cols>
    <col min="1" max="1" width="13.3984375" customWidth="1"/>
    <col min="2" max="2" width="12.1328125" customWidth="1"/>
    <col min="3" max="3" width="4.46484375" customWidth="1"/>
    <col min="4" max="4" width="3.59765625" customWidth="1"/>
    <col min="5" max="5" width="4.46484375" customWidth="1"/>
    <col min="6" max="6" width="6.59765625" customWidth="1"/>
    <col min="7" max="7" width="4.46484375" customWidth="1"/>
    <col min="8" max="8" width="3.59765625" customWidth="1"/>
    <col min="9" max="9" width="4.46484375" customWidth="1"/>
    <col min="10" max="10" width="12.1328125" customWidth="1"/>
    <col min="11" max="11" width="5.86328125" bestFit="1" customWidth="1"/>
    <col min="12" max="12" width="13.59765625" customWidth="1"/>
    <col min="13" max="13" width="5.1328125" customWidth="1"/>
    <col min="14" max="14" width="13.3984375" customWidth="1"/>
    <col min="15" max="15" width="12.1328125" customWidth="1"/>
    <col min="16" max="16" width="4.46484375" customWidth="1"/>
    <col min="17" max="17" width="3.59765625" customWidth="1"/>
    <col min="18" max="18" width="4.46484375" customWidth="1"/>
    <col min="19" max="19" width="6.59765625" customWidth="1"/>
    <col min="20" max="20" width="4.46484375" customWidth="1"/>
    <col min="21" max="21" width="3.59765625" customWidth="1"/>
    <col min="22" max="22" width="4.46484375" customWidth="1"/>
    <col min="23" max="23" width="12.1328125" customWidth="1"/>
    <col min="24" max="24" width="5.86328125" bestFit="1" customWidth="1"/>
    <col min="25" max="25" width="13.59765625" customWidth="1"/>
  </cols>
  <sheetData>
    <row r="1" spans="1:13" ht="22.5" customHeight="1" x14ac:dyDescent="0.25">
      <c r="A1" s="1282" t="s">
        <v>68</v>
      </c>
      <c r="B1" s="1282"/>
      <c r="C1" s="1282"/>
      <c r="D1" s="1282"/>
      <c r="E1" s="1282"/>
      <c r="F1" s="1282"/>
      <c r="G1" s="1282"/>
      <c r="H1" s="1282"/>
      <c r="I1" s="1282"/>
      <c r="J1" s="1282"/>
      <c r="K1" s="1282"/>
      <c r="L1" s="1282"/>
      <c r="M1" s="448"/>
    </row>
    <row r="2" spans="1:13" ht="30.4" customHeight="1" x14ac:dyDescent="0.25">
      <c r="A2" s="143"/>
      <c r="B2" s="1269"/>
      <c r="C2" s="1284"/>
      <c r="D2" s="1284"/>
      <c r="E2" s="1284"/>
      <c r="F2" s="1284"/>
      <c r="G2" s="139"/>
      <c r="H2" s="138"/>
      <c r="I2" s="138"/>
      <c r="J2" s="138"/>
      <c r="K2" s="138"/>
      <c r="L2" s="138"/>
      <c r="M2" s="138"/>
    </row>
    <row r="3" spans="1:13" ht="30.4" customHeight="1" x14ac:dyDescent="0.25">
      <c r="A3" s="144" t="s">
        <v>33</v>
      </c>
      <c r="B3" s="145">
        <v>7</v>
      </c>
      <c r="C3" s="146" t="s">
        <v>34</v>
      </c>
      <c r="D3" s="146"/>
      <c r="E3" s="146">
        <v>8</v>
      </c>
      <c r="F3" s="147" t="s">
        <v>35</v>
      </c>
      <c r="G3" s="1285" t="s">
        <v>41</v>
      </c>
      <c r="H3" s="1286"/>
      <c r="I3" s="1285"/>
      <c r="J3" s="1287"/>
      <c r="K3" s="1287"/>
      <c r="L3" s="1286"/>
      <c r="M3" s="595"/>
    </row>
    <row r="4" spans="1:13" ht="30.4" customHeight="1" x14ac:dyDescent="0.25">
      <c r="A4" s="144" t="s">
        <v>27</v>
      </c>
      <c r="B4" s="1291" t="s">
        <v>259</v>
      </c>
      <c r="C4" s="1292"/>
      <c r="D4" s="1292"/>
      <c r="E4" s="1292"/>
      <c r="F4" s="1293"/>
      <c r="G4" s="1285" t="s">
        <v>28</v>
      </c>
      <c r="H4" s="1286"/>
      <c r="I4" s="1285" t="s">
        <v>70</v>
      </c>
      <c r="J4" s="1287"/>
      <c r="K4" s="1287"/>
      <c r="L4" s="1286"/>
      <c r="M4" s="595"/>
    </row>
    <row r="5" spans="1:13" ht="30.4" customHeight="1" x14ac:dyDescent="0.25">
      <c r="A5" s="148" t="s">
        <v>40</v>
      </c>
      <c r="B5" s="1288"/>
      <c r="C5" s="1289"/>
      <c r="D5" s="1289"/>
      <c r="E5" s="1289"/>
      <c r="F5" s="1289"/>
      <c r="G5" s="1288" t="s">
        <v>29</v>
      </c>
      <c r="H5" s="1290"/>
      <c r="I5" s="1288" t="s">
        <v>148</v>
      </c>
      <c r="J5" s="1289"/>
      <c r="K5" s="1289"/>
      <c r="L5" s="1290"/>
      <c r="M5" s="139"/>
    </row>
    <row r="6" spans="1:13" ht="13.5" customHeight="1" x14ac:dyDescent="0.25">
      <c r="A6" s="138"/>
      <c r="B6" s="138"/>
      <c r="C6" s="138"/>
      <c r="D6" s="138"/>
      <c r="E6" s="138"/>
      <c r="F6" s="139"/>
      <c r="G6" s="139"/>
      <c r="H6" s="138"/>
      <c r="I6" s="138"/>
      <c r="J6" s="138"/>
      <c r="K6" s="138"/>
      <c r="L6" s="138"/>
      <c r="M6" s="138"/>
    </row>
    <row r="7" spans="1:13" ht="30.4" customHeight="1" x14ac:dyDescent="0.25">
      <c r="A7" s="148" t="s">
        <v>30</v>
      </c>
      <c r="B7" s="1294" t="s">
        <v>12</v>
      </c>
      <c r="C7" s="1295"/>
      <c r="D7" s="1295"/>
      <c r="E7" s="149"/>
      <c r="F7" s="150" t="s">
        <v>1</v>
      </c>
      <c r="G7" s="149"/>
      <c r="H7" s="1278" t="s">
        <v>12</v>
      </c>
      <c r="I7" s="1278"/>
      <c r="J7" s="1279"/>
      <c r="K7" s="1280" t="s">
        <v>23</v>
      </c>
      <c r="L7" s="1281"/>
      <c r="M7" s="139"/>
    </row>
    <row r="8" spans="1:13" ht="30.4" customHeight="1" x14ac:dyDescent="0.25">
      <c r="A8" s="151" t="s">
        <v>3</v>
      </c>
      <c r="B8" s="1270" t="s">
        <v>417</v>
      </c>
      <c r="C8" s="1271"/>
      <c r="D8" s="1271"/>
      <c r="E8" s="1271"/>
      <c r="F8" s="136" t="s">
        <v>31</v>
      </c>
      <c r="G8" s="1271" t="s">
        <v>422</v>
      </c>
      <c r="H8" s="1271"/>
      <c r="I8" s="1271"/>
      <c r="J8" s="1271"/>
      <c r="K8" s="204"/>
      <c r="L8" s="214"/>
      <c r="M8" s="304"/>
    </row>
    <row r="9" spans="1:13" ht="30.4" customHeight="1" x14ac:dyDescent="0.25">
      <c r="A9" s="1283" t="s">
        <v>522</v>
      </c>
      <c r="B9" s="137"/>
      <c r="C9" s="1275">
        <v>3</v>
      </c>
      <c r="D9" s="1277" t="s">
        <v>120</v>
      </c>
      <c r="E9" s="138">
        <v>2</v>
      </c>
      <c r="F9" s="139" t="s">
        <v>32</v>
      </c>
      <c r="G9" s="139">
        <v>0</v>
      </c>
      <c r="H9" s="1276" t="s">
        <v>121</v>
      </c>
      <c r="I9" s="1275">
        <v>0</v>
      </c>
      <c r="J9" s="139"/>
      <c r="K9" s="211" t="s">
        <v>57</v>
      </c>
      <c r="L9" s="215"/>
      <c r="M9" s="304"/>
    </row>
    <row r="10" spans="1:13" ht="30.4" customHeight="1" x14ac:dyDescent="0.25">
      <c r="A10" s="1273"/>
      <c r="B10" s="137"/>
      <c r="C10" s="1275"/>
      <c r="D10" s="1277"/>
      <c r="E10" s="138">
        <v>1</v>
      </c>
      <c r="F10" s="139" t="s">
        <v>32</v>
      </c>
      <c r="G10" s="139">
        <v>0</v>
      </c>
      <c r="H10" s="1276"/>
      <c r="I10" s="1275"/>
      <c r="J10" s="139"/>
      <c r="K10" s="211" t="s">
        <v>58</v>
      </c>
      <c r="L10" s="215"/>
      <c r="M10" s="304"/>
    </row>
    <row r="11" spans="1:13" ht="30.4" customHeight="1" x14ac:dyDescent="0.3">
      <c r="A11" s="1274" t="s">
        <v>77</v>
      </c>
      <c r="B11" s="137"/>
      <c r="C11" s="207"/>
      <c r="D11" s="1277"/>
      <c r="E11" s="138"/>
      <c r="F11" s="255"/>
      <c r="G11" s="139"/>
      <c r="H11" s="1276"/>
      <c r="I11" s="207"/>
      <c r="J11" s="139"/>
      <c r="K11" s="211" t="s">
        <v>2</v>
      </c>
      <c r="L11" s="215"/>
      <c r="M11" s="304"/>
    </row>
    <row r="12" spans="1:13" ht="30.4" customHeight="1" x14ac:dyDescent="0.25">
      <c r="A12" s="1274"/>
      <c r="B12" s="137"/>
      <c r="C12" s="207"/>
      <c r="D12" s="1277"/>
      <c r="E12" s="138"/>
      <c r="F12" s="256"/>
      <c r="G12" s="139"/>
      <c r="H12" s="1276"/>
      <c r="I12" s="207"/>
      <c r="J12" s="139"/>
      <c r="K12" s="211" t="s">
        <v>2</v>
      </c>
      <c r="L12" s="215"/>
      <c r="M12" s="304"/>
    </row>
    <row r="13" spans="1:13" ht="30.4" customHeight="1" x14ac:dyDescent="0.25">
      <c r="A13" s="161"/>
      <c r="B13" s="201"/>
      <c r="C13" s="141"/>
      <c r="D13" s="202"/>
      <c r="E13" s="142"/>
      <c r="F13" s="202"/>
      <c r="G13" s="202"/>
      <c r="H13" s="202"/>
      <c r="I13" s="141"/>
      <c r="J13" s="202"/>
      <c r="K13" s="212"/>
      <c r="L13" s="216"/>
      <c r="M13" s="304"/>
    </row>
    <row r="14" spans="1:13" ht="30.4" customHeight="1" x14ac:dyDescent="0.25">
      <c r="A14" s="151" t="s">
        <v>4</v>
      </c>
      <c r="B14" s="1270" t="s">
        <v>321</v>
      </c>
      <c r="C14" s="1271"/>
      <c r="D14" s="1271"/>
      <c r="E14" s="1271"/>
      <c r="F14" s="136" t="s">
        <v>31</v>
      </c>
      <c r="G14" s="1272" t="s">
        <v>431</v>
      </c>
      <c r="H14" s="1272"/>
      <c r="I14" s="1272"/>
      <c r="J14" s="1272"/>
      <c r="K14" s="204"/>
      <c r="L14" s="214"/>
      <c r="M14" s="304"/>
    </row>
    <row r="15" spans="1:13" ht="30.4" customHeight="1" x14ac:dyDescent="0.25">
      <c r="A15" s="1273" t="s">
        <v>523</v>
      </c>
      <c r="B15" s="137"/>
      <c r="C15" s="1275">
        <v>0</v>
      </c>
      <c r="D15" s="1277" t="s">
        <v>120</v>
      </c>
      <c r="E15" s="138">
        <v>0</v>
      </c>
      <c r="F15" s="139" t="s">
        <v>32</v>
      </c>
      <c r="G15" s="139">
        <v>1</v>
      </c>
      <c r="H15" s="1276" t="s">
        <v>121</v>
      </c>
      <c r="I15" s="1275">
        <v>2</v>
      </c>
      <c r="J15" s="139"/>
      <c r="K15" s="211" t="s">
        <v>57</v>
      </c>
      <c r="L15" s="215"/>
      <c r="M15" s="304"/>
    </row>
    <row r="16" spans="1:13" ht="30.4" customHeight="1" x14ac:dyDescent="0.25">
      <c r="A16" s="1273"/>
      <c r="B16" s="137"/>
      <c r="C16" s="1275"/>
      <c r="D16" s="1277"/>
      <c r="E16" s="138">
        <v>0</v>
      </c>
      <c r="F16" s="139" t="s">
        <v>32</v>
      </c>
      <c r="G16" s="139">
        <v>1</v>
      </c>
      <c r="H16" s="1276"/>
      <c r="I16" s="1275"/>
      <c r="J16" s="139"/>
      <c r="K16" s="211" t="s">
        <v>58</v>
      </c>
      <c r="L16" s="215"/>
      <c r="M16" s="304"/>
    </row>
    <row r="17" spans="1:25" ht="30.4" customHeight="1" x14ac:dyDescent="0.25">
      <c r="A17" s="1274" t="s">
        <v>67</v>
      </c>
      <c r="B17" s="137"/>
      <c r="C17" s="207"/>
      <c r="D17" s="1277"/>
      <c r="E17" s="138"/>
      <c r="F17" s="304"/>
      <c r="G17" s="139"/>
      <c r="H17" s="1276"/>
      <c r="I17" s="207"/>
      <c r="J17" s="139"/>
      <c r="K17" s="211" t="s">
        <v>2</v>
      </c>
      <c r="L17" s="215"/>
      <c r="M17" s="120"/>
    </row>
    <row r="18" spans="1:25" ht="30.4" customHeight="1" x14ac:dyDescent="0.25">
      <c r="A18" s="1274"/>
      <c r="B18" s="137"/>
      <c r="C18" s="207"/>
      <c r="D18" s="1277"/>
      <c r="E18" s="138"/>
      <c r="F18" s="304"/>
      <c r="G18" s="139"/>
      <c r="H18" s="1276"/>
      <c r="I18" s="207"/>
      <c r="J18" s="139"/>
      <c r="K18" s="211" t="s">
        <v>2</v>
      </c>
      <c r="L18" s="215"/>
      <c r="M18" s="138"/>
    </row>
    <row r="19" spans="1:25" ht="11.25" customHeight="1" x14ac:dyDescent="0.25">
      <c r="A19" s="161"/>
      <c r="B19" s="201"/>
      <c r="C19" s="141"/>
      <c r="D19" s="202"/>
      <c r="E19" s="142"/>
      <c r="F19" s="202"/>
      <c r="G19" s="202"/>
      <c r="H19" s="202"/>
      <c r="I19" s="141"/>
      <c r="J19" s="202"/>
      <c r="K19" s="212"/>
      <c r="L19" s="213"/>
      <c r="M19" s="138"/>
    </row>
    <row r="20" spans="1:25" ht="20.25" customHeight="1" x14ac:dyDescent="0.25">
      <c r="A20" s="1280" t="s">
        <v>524</v>
      </c>
      <c r="B20" s="136"/>
      <c r="C20" s="205"/>
      <c r="D20" s="206"/>
      <c r="E20" s="206"/>
      <c r="F20" s="136"/>
      <c r="G20" s="136"/>
      <c r="H20" s="206"/>
      <c r="I20" s="205"/>
      <c r="J20" s="136"/>
      <c r="K20" s="138"/>
      <c r="L20" s="209"/>
      <c r="M20" s="138"/>
    </row>
    <row r="21" spans="1:25" ht="20.25" customHeight="1" x14ac:dyDescent="0.25">
      <c r="A21" s="1268"/>
      <c r="B21" s="139"/>
      <c r="C21" s="207"/>
      <c r="D21" s="138"/>
      <c r="E21" s="138"/>
      <c r="F21" s="139"/>
      <c r="G21" s="139"/>
      <c r="H21" s="138"/>
      <c r="I21" s="207"/>
      <c r="J21" s="139"/>
      <c r="K21" s="138"/>
      <c r="L21" s="209"/>
      <c r="M21" s="138"/>
    </row>
    <row r="22" spans="1:25" ht="14.1" customHeight="1" x14ac:dyDescent="0.25">
      <c r="A22" s="1268" t="s">
        <v>6</v>
      </c>
      <c r="B22" s="139"/>
      <c r="C22" s="207"/>
      <c r="D22" s="138"/>
      <c r="E22" s="138"/>
      <c r="F22" s="139"/>
      <c r="G22" s="139"/>
      <c r="H22" s="138"/>
      <c r="I22" s="207"/>
      <c r="J22" s="139"/>
      <c r="K22" s="138"/>
      <c r="L22" s="209"/>
      <c r="M22" s="138"/>
    </row>
    <row r="23" spans="1:25" ht="17.100000000000001" customHeight="1" x14ac:dyDescent="0.25">
      <c r="A23" s="1269"/>
      <c r="B23" s="202"/>
      <c r="C23" s="208"/>
      <c r="D23" s="142"/>
      <c r="E23" s="142"/>
      <c r="F23" s="202"/>
      <c r="G23" s="202"/>
      <c r="H23" s="142"/>
      <c r="I23" s="208"/>
      <c r="J23" s="202"/>
      <c r="K23" s="142"/>
      <c r="L23" s="210"/>
    </row>
    <row r="24" spans="1:25" ht="14.1" customHeight="1" x14ac:dyDescent="0.25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44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</row>
    <row r="25" spans="1:25" ht="17.100000000000001" customHeight="1" x14ac:dyDescent="0.25">
      <c r="A25" s="199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</row>
    <row r="26" spans="1:25" x14ac:dyDescent="0.25"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</row>
    <row r="27" spans="1:25" x14ac:dyDescent="0.25"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</row>
  </sheetData>
  <mergeCells count="35">
    <mergeCell ref="A1:L1"/>
    <mergeCell ref="A9:A10"/>
    <mergeCell ref="D9:D10"/>
    <mergeCell ref="H9:H10"/>
    <mergeCell ref="B2:F2"/>
    <mergeCell ref="G3:H3"/>
    <mergeCell ref="I3:L3"/>
    <mergeCell ref="B5:F5"/>
    <mergeCell ref="I9:I10"/>
    <mergeCell ref="G5:H5"/>
    <mergeCell ref="G8:J8"/>
    <mergeCell ref="I5:L5"/>
    <mergeCell ref="B4:F4"/>
    <mergeCell ref="G4:H4"/>
    <mergeCell ref="I4:L4"/>
    <mergeCell ref="B7:D7"/>
    <mergeCell ref="H7:J7"/>
    <mergeCell ref="K7:L7"/>
    <mergeCell ref="A20:A21"/>
    <mergeCell ref="A11:A12"/>
    <mergeCell ref="D11:D12"/>
    <mergeCell ref="H11:H12"/>
    <mergeCell ref="C9:C10"/>
    <mergeCell ref="B8:E8"/>
    <mergeCell ref="A22:A23"/>
    <mergeCell ref="B14:E14"/>
    <mergeCell ref="G14:J14"/>
    <mergeCell ref="A15:A16"/>
    <mergeCell ref="A17:A18"/>
    <mergeCell ref="C15:C16"/>
    <mergeCell ref="I15:I16"/>
    <mergeCell ref="H15:H16"/>
    <mergeCell ref="H17:H18"/>
    <mergeCell ref="D15:D16"/>
    <mergeCell ref="D17:D18"/>
  </mergeCells>
  <phoneticPr fontId="3"/>
  <pageMargins left="0.70866141732283472" right="0.70866141732283472" top="1.3385826771653544" bottom="0.74803149606299213" header="0.51181102362204722" footer="0.31496062992125984"/>
  <pageSetup paperSize="9" fitToHeight="0" orientation="portrait" horizontalDpi="4294967293" verticalDpi="1200" r:id="rId1"/>
  <headerFooter>
    <oddHeader xml:space="preserve">&amp;C&amp;14 2023nanahocup山梨県U-12サッカー大会
（第47回関東大会山梨県予選）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">
    <pageSetUpPr fitToPage="1"/>
  </sheetPr>
  <dimension ref="A1:AY53"/>
  <sheetViews>
    <sheetView topLeftCell="C1" workbookViewId="0">
      <selection activeCell="T17" sqref="T17:T18"/>
    </sheetView>
  </sheetViews>
  <sheetFormatPr defaultColWidth="9.1328125" defaultRowHeight="15" x14ac:dyDescent="0.25"/>
  <cols>
    <col min="1" max="1" width="4" style="432" hidden="1" customWidth="1"/>
    <col min="2" max="2" width="1.3984375" style="355" hidden="1" customWidth="1"/>
    <col min="3" max="3" width="6.73046875" style="356" customWidth="1"/>
    <col min="4" max="4" width="3.59765625" style="492" customWidth="1"/>
    <col min="5" max="5" width="16.59765625" style="355" customWidth="1"/>
    <col min="6" max="7" width="6.265625" style="355" customWidth="1"/>
    <col min="8" max="8" width="6.265625" style="356" customWidth="1"/>
    <col min="9" max="16" width="6.265625" style="355" customWidth="1"/>
    <col min="17" max="17" width="6.265625" style="422" customWidth="1"/>
    <col min="18" max="19" width="6.265625" style="427" customWidth="1"/>
    <col min="20" max="20" width="16.59765625" style="355" customWidth="1"/>
    <col min="21" max="21" width="3.59765625" style="355" customWidth="1"/>
    <col min="22" max="22" width="5.46484375" style="356" customWidth="1"/>
    <col min="28" max="28" width="3.86328125" style="1" bestFit="1" customWidth="1"/>
    <col min="36" max="36" width="14.1328125" customWidth="1"/>
  </cols>
  <sheetData>
    <row r="1" spans="1:51" s="508" customFormat="1" ht="34.5" x14ac:dyDescent="0.25">
      <c r="A1" s="505"/>
      <c r="B1" s="506"/>
      <c r="C1" s="507"/>
      <c r="D1" s="506"/>
      <c r="E1" s="1313" t="s">
        <v>432</v>
      </c>
      <c r="F1" s="1313"/>
      <c r="G1" s="1313"/>
      <c r="H1" s="1313"/>
      <c r="I1" s="1313"/>
      <c r="J1" s="1313"/>
      <c r="K1" s="1313"/>
      <c r="L1" s="1313"/>
      <c r="M1" s="1313"/>
      <c r="N1" s="1313"/>
      <c r="O1" s="1313"/>
      <c r="P1" s="1313"/>
      <c r="Q1" s="1313"/>
      <c r="R1" s="1313"/>
      <c r="S1" s="1313"/>
      <c r="T1" s="1313"/>
      <c r="U1" s="1313"/>
      <c r="V1" s="1313"/>
      <c r="AA1" s="508">
        <v>40</v>
      </c>
      <c r="AB1" s="591"/>
      <c r="AK1" s="508" t="s">
        <v>309</v>
      </c>
    </row>
    <row r="2" spans="1:51" ht="18" customHeight="1" x14ac:dyDescent="0.25">
      <c r="F2" s="1227">
        <v>45101</v>
      </c>
      <c r="G2" s="1227"/>
      <c r="H2" s="1227"/>
      <c r="I2" s="1227">
        <v>45101</v>
      </c>
      <c r="J2" s="1227"/>
      <c r="K2" s="1227">
        <v>45115</v>
      </c>
      <c r="L2" s="1227"/>
      <c r="M2" s="1227"/>
      <c r="N2" s="1227"/>
      <c r="O2" s="1227">
        <f>I2</f>
        <v>45101</v>
      </c>
      <c r="P2" s="1227"/>
      <c r="Q2" s="1227">
        <f>F2</f>
        <v>45101</v>
      </c>
      <c r="R2" s="1227"/>
      <c r="S2" s="1227"/>
    </row>
    <row r="3" spans="1:51" ht="23.25" customHeight="1" x14ac:dyDescent="0.25">
      <c r="A3" s="1189">
        <f>A2+1</f>
        <v>1</v>
      </c>
      <c r="C3" s="1299" t="s">
        <v>320</v>
      </c>
      <c r="F3" s="1189"/>
      <c r="G3" s="1189"/>
      <c r="H3" s="1189"/>
      <c r="I3" s="1211"/>
      <c r="J3" s="1211"/>
      <c r="L3" s="1211" t="s">
        <v>257</v>
      </c>
      <c r="M3" s="1211"/>
      <c r="N3" s="450"/>
      <c r="O3" s="1211"/>
      <c r="P3" s="1211"/>
      <c r="Q3" s="1233"/>
      <c r="R3" s="1233"/>
      <c r="S3" s="1233"/>
      <c r="T3" s="419"/>
      <c r="V3" s="1299" t="s">
        <v>320</v>
      </c>
      <c r="X3" t="s">
        <v>305</v>
      </c>
      <c r="Z3">
        <v>1</v>
      </c>
      <c r="AA3" s="227">
        <v>0.375</v>
      </c>
      <c r="AB3" s="1">
        <v>1</v>
      </c>
      <c r="AC3" s="119" t="s">
        <v>3</v>
      </c>
      <c r="AD3" s="227">
        <v>0.54166666666666663</v>
      </c>
      <c r="AE3" s="1">
        <v>1</v>
      </c>
    </row>
    <row r="4" spans="1:51" ht="23.25" customHeight="1" x14ac:dyDescent="0.25">
      <c r="A4" s="1189"/>
      <c r="C4" s="1300"/>
      <c r="D4" s="493" t="s">
        <v>290</v>
      </c>
      <c r="E4" s="1205" t="s">
        <v>334</v>
      </c>
      <c r="F4" s="1314"/>
      <c r="G4" s="1314"/>
      <c r="H4" s="1314"/>
      <c r="I4" s="1211"/>
      <c r="J4" s="1211"/>
      <c r="L4" s="1211"/>
      <c r="M4" s="1211"/>
      <c r="O4" s="1211"/>
      <c r="P4" s="1211"/>
      <c r="Q4" s="1318"/>
      <c r="R4" s="1318"/>
      <c r="S4" s="1318"/>
      <c r="T4" s="1221" t="s">
        <v>435</v>
      </c>
      <c r="U4" s="493" t="s">
        <v>290</v>
      </c>
      <c r="V4" s="1300"/>
      <c r="X4" t="s">
        <v>306</v>
      </c>
      <c r="Z4">
        <v>2</v>
      </c>
      <c r="AA4" s="227">
        <f>AA3+1/24/60*$AA$1</f>
        <v>0.40277777777777779</v>
      </c>
      <c r="AB4" s="1">
        <v>2</v>
      </c>
      <c r="AC4" s="119" t="s">
        <v>4</v>
      </c>
      <c r="AD4" s="227">
        <f>AD3+1/24/60*$AA$1</f>
        <v>0.56944444444444442</v>
      </c>
      <c r="AE4" s="1">
        <v>2</v>
      </c>
    </row>
    <row r="5" spans="1:51" ht="23.25" customHeight="1" x14ac:dyDescent="0.25">
      <c r="A5" s="1189">
        <f>A3+1</f>
        <v>2</v>
      </c>
      <c r="C5" s="1300"/>
      <c r="D5" s="493" t="s">
        <v>300</v>
      </c>
      <c r="E5" s="1206"/>
      <c r="F5" s="365"/>
      <c r="G5" s="453"/>
      <c r="H5" s="360"/>
      <c r="I5" s="369"/>
      <c r="J5" s="425"/>
      <c r="L5" s="454"/>
      <c r="M5" s="454"/>
      <c r="O5" s="355" t="s">
        <v>80</v>
      </c>
      <c r="P5" s="389"/>
      <c r="Q5" s="455"/>
      <c r="R5" s="453"/>
      <c r="S5" s="379"/>
      <c r="T5" s="1222"/>
      <c r="U5" s="497">
        <v>10</v>
      </c>
      <c r="V5" s="1300"/>
      <c r="X5" t="s">
        <v>307</v>
      </c>
      <c r="Z5">
        <v>3</v>
      </c>
      <c r="AA5" s="227">
        <f t="shared" ref="AA5:AA12" si="0">AA4+1/24/60*$AA$1</f>
        <v>0.43055555555555558</v>
      </c>
      <c r="AB5" s="1">
        <v>3</v>
      </c>
      <c r="AC5" s="119" t="s">
        <v>5</v>
      </c>
      <c r="AD5" s="227">
        <f t="shared" ref="AD5:AD6" si="1">AD4+1/24/60*$AA$1</f>
        <v>0.59722222222222221</v>
      </c>
      <c r="AE5" s="1">
        <v>3</v>
      </c>
    </row>
    <row r="6" spans="1:51" ht="23.25" customHeight="1" x14ac:dyDescent="0.25">
      <c r="A6" s="1189"/>
      <c r="C6" s="1300"/>
      <c r="D6" s="493"/>
      <c r="F6" s="427"/>
      <c r="G6" s="425"/>
      <c r="H6" s="1210">
        <v>5</v>
      </c>
      <c r="I6" s="521">
        <v>2</v>
      </c>
      <c r="J6" s="425"/>
      <c r="L6" s="454"/>
      <c r="M6" s="454"/>
      <c r="P6" s="519">
        <v>13</v>
      </c>
      <c r="Q6" s="1232" t="s">
        <v>441</v>
      </c>
      <c r="S6" s="425"/>
      <c r="V6" s="1300"/>
      <c r="Z6">
        <v>4</v>
      </c>
      <c r="AA6" s="227">
        <f t="shared" si="0"/>
        <v>0.45833333333333337</v>
      </c>
      <c r="AB6" s="1">
        <v>4</v>
      </c>
      <c r="AC6" s="119" t="s">
        <v>9</v>
      </c>
      <c r="AD6" s="227">
        <f t="shared" si="1"/>
        <v>0.625</v>
      </c>
      <c r="AE6" s="1">
        <v>4</v>
      </c>
    </row>
    <row r="7" spans="1:51" ht="23.25" customHeight="1" x14ac:dyDescent="0.25">
      <c r="C7" s="1300"/>
      <c r="D7" s="493" t="s">
        <v>242</v>
      </c>
      <c r="E7" s="1205" t="e">
        <f ca="1">OFFSET(予選一覧!$BV$16,MATCH(D7&amp;D8,予選一覧!$BU$17:$BU$76),0)</f>
        <v>#N/A</v>
      </c>
      <c r="F7" s="427"/>
      <c r="G7" s="425"/>
      <c r="H7" s="1210"/>
      <c r="I7" s="525">
        <v>0</v>
      </c>
      <c r="J7" s="425"/>
      <c r="L7" s="454"/>
      <c r="M7" s="454"/>
      <c r="P7" s="520">
        <v>0</v>
      </c>
      <c r="Q7" s="1232"/>
      <c r="V7" s="1300"/>
      <c r="Z7">
        <v>5</v>
      </c>
      <c r="AA7" s="227">
        <f t="shared" si="0"/>
        <v>0.48611111111111116</v>
      </c>
      <c r="AB7" s="1">
        <v>5</v>
      </c>
      <c r="AC7" s="119" t="s">
        <v>7</v>
      </c>
      <c r="AD7" s="227">
        <f>AD6+1/24/60*($AA$1+20)</f>
        <v>0.66666666666666663</v>
      </c>
      <c r="AE7" s="1">
        <v>5</v>
      </c>
    </row>
    <row r="8" spans="1:51" ht="23.25" customHeight="1" x14ac:dyDescent="0.25">
      <c r="C8" s="1300"/>
      <c r="D8" s="493">
        <v>4</v>
      </c>
      <c r="E8" s="1206"/>
      <c r="F8" s="365"/>
      <c r="G8" s="1317" t="s">
        <v>544</v>
      </c>
      <c r="H8" s="523">
        <v>2</v>
      </c>
      <c r="I8" s="380"/>
      <c r="J8" s="425"/>
      <c r="L8" s="454"/>
      <c r="M8" s="454"/>
      <c r="P8" s="384"/>
      <c r="Q8" s="373"/>
      <c r="R8" s="451"/>
      <c r="S8" s="364"/>
      <c r="T8" s="1205" t="e">
        <f ca="1">OFFSET(予選一覧!$BV$16,MATCH(U8&amp;U9,予選一覧!$BU$17:$BU$76),0)</f>
        <v>#N/A</v>
      </c>
      <c r="U8" s="493" t="s">
        <v>248</v>
      </c>
      <c r="V8" s="1300"/>
      <c r="Z8">
        <v>6</v>
      </c>
      <c r="AA8" s="227">
        <f t="shared" si="0"/>
        <v>0.51388888888888895</v>
      </c>
      <c r="AB8" s="1" t="s">
        <v>3</v>
      </c>
      <c r="AD8" s="227"/>
      <c r="AE8" s="1"/>
    </row>
    <row r="9" spans="1:51" ht="23.25" customHeight="1" x14ac:dyDescent="0.25">
      <c r="A9" s="1189">
        <v>17</v>
      </c>
      <c r="C9" s="1300"/>
      <c r="E9" s="1304" t="s">
        <v>435</v>
      </c>
      <c r="F9" s="358"/>
      <c r="G9" s="1223"/>
      <c r="H9" s="524">
        <v>2</v>
      </c>
      <c r="I9" s="380"/>
      <c r="J9" s="425"/>
      <c r="P9" s="371"/>
      <c r="Q9" s="376"/>
      <c r="R9" s="453"/>
      <c r="S9" s="379"/>
      <c r="T9" s="1206"/>
      <c r="U9" s="493">
        <v>4</v>
      </c>
      <c r="V9" s="1300"/>
      <c r="Z9">
        <v>7</v>
      </c>
      <c r="AA9" s="227">
        <f t="shared" si="0"/>
        <v>0.54166666666666674</v>
      </c>
      <c r="AB9" s="1">
        <v>6</v>
      </c>
      <c r="AV9" s="493" t="s">
        <v>299</v>
      </c>
      <c r="AW9" s="1205" t="e">
        <f ca="1">OFFSET(予選一覧!$BV$16,MATCH(AV9&amp;AV10,予選一覧!$BU$17:$BU$76),0)</f>
        <v>#N/A</v>
      </c>
      <c r="AX9" s="427"/>
      <c r="AY9" s="425"/>
    </row>
    <row r="10" spans="1:51" ht="23.25" customHeight="1" x14ac:dyDescent="0.25">
      <c r="A10" s="1189"/>
      <c r="C10" s="1300"/>
      <c r="E10" s="1305"/>
      <c r="F10" s="427"/>
      <c r="G10" s="425"/>
      <c r="H10" s="360"/>
      <c r="I10" s="380"/>
      <c r="J10" s="425"/>
      <c r="L10" s="432"/>
      <c r="M10" s="432"/>
      <c r="O10" s="427"/>
      <c r="P10" s="381"/>
      <c r="Q10" s="362"/>
      <c r="V10" s="1300"/>
      <c r="Z10">
        <v>8</v>
      </c>
      <c r="AA10" s="227">
        <f t="shared" si="0"/>
        <v>0.56944444444444453</v>
      </c>
      <c r="AB10" s="1">
        <v>7</v>
      </c>
      <c r="AV10" s="493" t="s">
        <v>292</v>
      </c>
      <c r="AW10" s="1206"/>
      <c r="AX10" s="365"/>
      <c r="AY10" s="1200">
        <v>1</v>
      </c>
    </row>
    <row r="11" spans="1:51" ht="23.25" customHeight="1" x14ac:dyDescent="0.25">
      <c r="A11" s="1189">
        <v>18</v>
      </c>
      <c r="C11" s="1300"/>
      <c r="F11" s="427"/>
      <c r="G11" s="425"/>
      <c r="H11" s="425"/>
      <c r="I11" s="1303" t="s">
        <v>544</v>
      </c>
      <c r="J11" s="533">
        <v>0</v>
      </c>
      <c r="L11" s="421"/>
      <c r="M11" s="421"/>
      <c r="O11" s="533">
        <v>5</v>
      </c>
      <c r="P11" s="1185">
        <v>9</v>
      </c>
      <c r="Q11" s="362"/>
      <c r="R11" s="432"/>
      <c r="S11" s="432"/>
      <c r="V11" s="1300"/>
      <c r="Z11">
        <v>9</v>
      </c>
      <c r="AA11" s="227">
        <f>AA10+1/24/60*$AA$1</f>
        <v>0.59722222222222232</v>
      </c>
      <c r="AB11" s="1">
        <v>8</v>
      </c>
      <c r="AV11" s="493" t="s">
        <v>301</v>
      </c>
      <c r="AW11" s="1205" t="e">
        <f ca="1">OFFSET(予選一覧!$BV$16,MATCH(AV11&amp;AV12,予選一覧!$BU$17:$BU$76),0)</f>
        <v>#N/A</v>
      </c>
      <c r="AX11" s="358"/>
      <c r="AY11" s="1223"/>
    </row>
    <row r="12" spans="1:51" ht="23.25" customHeight="1" x14ac:dyDescent="0.25">
      <c r="A12" s="1189"/>
      <c r="C12" s="1300"/>
      <c r="F12" s="427"/>
      <c r="G12" s="425"/>
      <c r="H12" s="425"/>
      <c r="I12" s="1210"/>
      <c r="J12" s="514">
        <v>0</v>
      </c>
      <c r="L12" s="543" t="s">
        <v>341</v>
      </c>
      <c r="O12" s="534">
        <v>0</v>
      </c>
      <c r="P12" s="1185"/>
      <c r="Q12" s="362"/>
      <c r="S12" s="425"/>
      <c r="V12" s="1300"/>
      <c r="Z12">
        <v>10</v>
      </c>
      <c r="AA12" s="227">
        <f t="shared" si="0"/>
        <v>0.62500000000000011</v>
      </c>
      <c r="AB12" s="1">
        <v>9</v>
      </c>
      <c r="AV12" s="493" t="s">
        <v>294</v>
      </c>
      <c r="AW12" s="1206"/>
      <c r="AX12" s="427"/>
      <c r="AY12" s="425"/>
    </row>
    <row r="13" spans="1:51" ht="23.25" customHeight="1" x14ac:dyDescent="0.25">
      <c r="A13" s="1189">
        <v>19</v>
      </c>
      <c r="C13" s="1300"/>
      <c r="D13" s="493" t="s">
        <v>243</v>
      </c>
      <c r="E13" s="1221" t="e">
        <f ca="1">OFFSET(予選一覧!$BV$16,MATCH(D13&amp;D14,予選一覧!$BU$17:$BU$76),0)</f>
        <v>#N/A</v>
      </c>
      <c r="F13" s="427"/>
      <c r="G13" s="425"/>
      <c r="H13" s="360"/>
      <c r="I13" s="375"/>
      <c r="J13" s="368"/>
      <c r="L13" s="355" t="s">
        <v>251</v>
      </c>
      <c r="O13" s="371"/>
      <c r="P13" s="383"/>
      <c r="Q13" s="362"/>
      <c r="R13" s="363"/>
      <c r="S13" s="364"/>
      <c r="T13" s="1205" t="e">
        <f ca="1">OFFSET(予選一覧!$BV$16,MATCH(U13&amp;U14,予選一覧!$BU$17:$BU$76),0)</f>
        <v>#N/A</v>
      </c>
      <c r="U13" s="493" t="s">
        <v>213</v>
      </c>
      <c r="V13" s="1300"/>
      <c r="AA13" s="227"/>
      <c r="AN13" t="s">
        <v>158</v>
      </c>
    </row>
    <row r="14" spans="1:51" ht="23.25" customHeight="1" x14ac:dyDescent="0.25">
      <c r="A14" s="1189"/>
      <c r="C14" s="1300"/>
      <c r="D14" s="493">
        <v>4</v>
      </c>
      <c r="E14" s="1222"/>
      <c r="F14" s="365"/>
      <c r="G14" s="1200">
        <v>1</v>
      </c>
      <c r="H14" s="526">
        <v>7</v>
      </c>
      <c r="I14" s="463"/>
      <c r="J14" s="368"/>
      <c r="L14" s="543" t="s">
        <v>342</v>
      </c>
      <c r="O14" s="383"/>
      <c r="P14" s="383"/>
      <c r="Q14" s="515" t="s">
        <v>515</v>
      </c>
      <c r="R14" s="1310" t="s">
        <v>544</v>
      </c>
      <c r="S14" s="425"/>
      <c r="T14" s="1206"/>
      <c r="U14" s="493">
        <v>4</v>
      </c>
      <c r="V14" s="1300"/>
      <c r="AA14" s="227"/>
    </row>
    <row r="15" spans="1:51" ht="23.25" customHeight="1" x14ac:dyDescent="0.25">
      <c r="A15" s="1189">
        <v>20</v>
      </c>
      <c r="C15" s="1300"/>
      <c r="D15" s="493" t="s">
        <v>213</v>
      </c>
      <c r="E15" s="1205" t="e">
        <f ca="1">OFFSET(予選一覧!$BV$16,MATCH(D15&amp;D16,予選一覧!$BU$17:$BU$76),0)</f>
        <v>#N/A</v>
      </c>
      <c r="F15" s="358"/>
      <c r="G15" s="1223"/>
      <c r="H15" s="527">
        <v>0</v>
      </c>
      <c r="I15" s="463"/>
      <c r="J15" s="368"/>
      <c r="L15" s="355" t="s">
        <v>328</v>
      </c>
      <c r="O15" s="383"/>
      <c r="P15" s="383"/>
      <c r="Q15" s="516" t="s">
        <v>515</v>
      </c>
      <c r="R15" s="1240"/>
      <c r="S15" s="364"/>
      <c r="T15" s="1205" t="e">
        <f ca="1">OFFSET(予選一覧!$BV$16,MATCH(U15&amp;U16,予選一覧!$BU$17:$BU$76),0)</f>
        <v>#N/A</v>
      </c>
      <c r="U15" s="493" t="s">
        <v>243</v>
      </c>
      <c r="V15" s="1300"/>
    </row>
    <row r="16" spans="1:51" ht="23.25" customHeight="1" x14ac:dyDescent="0.25">
      <c r="A16" s="1189"/>
      <c r="C16" s="1300"/>
      <c r="D16" s="493">
        <v>5</v>
      </c>
      <c r="E16" s="1206"/>
      <c r="F16" s="427"/>
      <c r="G16" s="425"/>
      <c r="H16" s="1210">
        <v>5</v>
      </c>
      <c r="I16" s="528">
        <v>2</v>
      </c>
      <c r="J16" s="368"/>
      <c r="O16" s="383"/>
      <c r="P16" s="513">
        <v>1</v>
      </c>
      <c r="Q16" s="1232" t="s">
        <v>442</v>
      </c>
      <c r="R16" s="425"/>
      <c r="S16" s="368"/>
      <c r="T16" s="1206"/>
      <c r="U16" s="493">
        <v>5</v>
      </c>
      <c r="V16" s="1300"/>
    </row>
    <row r="17" spans="1:30" ht="23.25" customHeight="1" x14ac:dyDescent="0.25">
      <c r="A17" s="1189"/>
      <c r="C17" s="1300"/>
      <c r="D17" s="493" t="s">
        <v>139</v>
      </c>
      <c r="E17" s="1205" t="e">
        <f ca="1">OFFSET(予選一覧!$BV$16,MATCH(D17&amp;D18,予選一覧!$BU$17:$BU$76),0)</f>
        <v>#N/A</v>
      </c>
      <c r="F17" s="427"/>
      <c r="G17" s="425"/>
      <c r="H17" s="1210"/>
      <c r="I17" s="529">
        <v>1</v>
      </c>
      <c r="J17" s="368"/>
      <c r="L17" s="1189" t="s">
        <v>150</v>
      </c>
      <c r="M17" s="1189"/>
      <c r="O17" s="383"/>
      <c r="P17" s="514">
        <v>0</v>
      </c>
      <c r="Q17" s="1232"/>
      <c r="R17" s="363"/>
      <c r="S17" s="364"/>
      <c r="T17" s="1205" t="e">
        <f ca="1">OFFSET(予選一覧!$BV$16,MATCH(U17&amp;U18,予選一覧!$BU$17:$BU$76),0)</f>
        <v>#N/A</v>
      </c>
      <c r="U17" s="493" t="s">
        <v>244</v>
      </c>
      <c r="V17" s="1300"/>
    </row>
    <row r="18" spans="1:30" ht="23.25" customHeight="1" x14ac:dyDescent="0.25">
      <c r="A18" s="1189"/>
      <c r="C18" s="1300"/>
      <c r="D18" s="493">
        <v>5</v>
      </c>
      <c r="E18" s="1206"/>
      <c r="F18" s="365"/>
      <c r="G18" s="1200">
        <v>2</v>
      </c>
      <c r="H18" s="528">
        <v>0</v>
      </c>
      <c r="I18" s="1302"/>
      <c r="J18" s="368"/>
      <c r="K18" s="425"/>
      <c r="L18" s="1195"/>
      <c r="M18" s="1195"/>
      <c r="O18" s="383"/>
      <c r="P18" s="389"/>
      <c r="Q18" s="517" t="s">
        <v>514</v>
      </c>
      <c r="R18" s="1216">
        <v>4</v>
      </c>
      <c r="S18" s="425"/>
      <c r="T18" s="1206"/>
      <c r="U18" s="493">
        <v>5</v>
      </c>
      <c r="V18" s="1300"/>
    </row>
    <row r="19" spans="1:30" ht="23.25" customHeight="1" x14ac:dyDescent="0.25">
      <c r="A19" s="1189">
        <v>21</v>
      </c>
      <c r="C19" s="1300"/>
      <c r="D19" s="493" t="s">
        <v>244</v>
      </c>
      <c r="E19" s="1205" t="e">
        <f ca="1">OFFSET(予選一覧!$BV$16,MATCH(D19&amp;D20,予選一覧!$BU$17:$BU$76),0)</f>
        <v>#N/A</v>
      </c>
      <c r="F19" s="358"/>
      <c r="G19" s="1223"/>
      <c r="H19" s="529">
        <v>5</v>
      </c>
      <c r="I19" s="1302"/>
      <c r="J19" s="368"/>
      <c r="O19" s="383"/>
      <c r="P19" s="427"/>
      <c r="Q19" s="518" t="s">
        <v>543</v>
      </c>
      <c r="R19" s="1240"/>
      <c r="S19" s="364"/>
      <c r="T19" s="1205" t="e">
        <f ca="1">OFFSET(予選一覧!$BV$16,MATCH(U19&amp;U20,予選一覧!$BU$17:$BU$76),0)</f>
        <v>#N/A</v>
      </c>
      <c r="U19" s="493" t="s">
        <v>139</v>
      </c>
      <c r="V19" s="1300"/>
    </row>
    <row r="20" spans="1:30" ht="23.25" customHeight="1" x14ac:dyDescent="0.25">
      <c r="A20" s="1189"/>
      <c r="C20" s="1301"/>
      <c r="D20" s="493">
        <v>4</v>
      </c>
      <c r="E20" s="1206"/>
      <c r="F20" s="427"/>
      <c r="G20" s="425"/>
      <c r="H20" s="360"/>
      <c r="I20" s="419"/>
      <c r="J20" s="368"/>
      <c r="O20" s="383"/>
      <c r="P20" s="427"/>
      <c r="Q20" s="362"/>
      <c r="R20" s="425"/>
      <c r="S20" s="368"/>
      <c r="T20" s="1206"/>
      <c r="U20" s="493">
        <v>4</v>
      </c>
      <c r="V20" s="1301"/>
    </row>
    <row r="21" spans="1:30" ht="23.25" customHeight="1" x14ac:dyDescent="0.25">
      <c r="A21" s="1189">
        <v>22</v>
      </c>
      <c r="C21" s="391"/>
      <c r="D21" s="494"/>
      <c r="E21" s="393"/>
      <c r="F21" s="427"/>
      <c r="G21" s="425"/>
      <c r="H21" s="396"/>
      <c r="I21" s="419"/>
      <c r="J21" s="1312" t="s">
        <v>276</v>
      </c>
      <c r="K21" s="538">
        <v>3</v>
      </c>
      <c r="L21" s="519">
        <v>4</v>
      </c>
      <c r="M21" s="533">
        <v>1</v>
      </c>
      <c r="N21" s="540">
        <v>0</v>
      </c>
      <c r="O21" s="1315" t="s">
        <v>217</v>
      </c>
      <c r="P21" s="427"/>
      <c r="Q21" s="399"/>
      <c r="R21" s="394"/>
      <c r="S21" s="395"/>
      <c r="T21" s="586"/>
      <c r="U21" s="392"/>
      <c r="V21" s="400"/>
    </row>
    <row r="22" spans="1:30" ht="23.25" customHeight="1" x14ac:dyDescent="0.25">
      <c r="A22" s="1189"/>
      <c r="C22" s="401"/>
      <c r="D22" s="495"/>
      <c r="E22" s="403"/>
      <c r="F22" s="404"/>
      <c r="G22" s="404"/>
      <c r="H22" s="405"/>
      <c r="I22" s="419"/>
      <c r="J22" s="1312"/>
      <c r="K22" s="539">
        <v>0</v>
      </c>
      <c r="L22" s="1196" t="s">
        <v>275</v>
      </c>
      <c r="M22" s="1196"/>
      <c r="N22" s="541">
        <v>2</v>
      </c>
      <c r="O22" s="1316"/>
      <c r="P22" s="425"/>
      <c r="Q22" s="408"/>
      <c r="R22" s="409"/>
      <c r="S22" s="410"/>
      <c r="T22" s="403"/>
      <c r="U22" s="402"/>
      <c r="V22" s="411"/>
    </row>
    <row r="23" spans="1:30" ht="23.25" customHeight="1" x14ac:dyDescent="0.25">
      <c r="A23" s="1189">
        <v>23</v>
      </c>
      <c r="C23" s="1299" t="s">
        <v>320</v>
      </c>
      <c r="D23" s="493" t="s">
        <v>245</v>
      </c>
      <c r="E23" s="1205" t="e">
        <f ca="1">OFFSET(予選一覧!$BV$16,MATCH(D23&amp;D24,予選一覧!$BU$17:$BU$76),0)</f>
        <v>#N/A</v>
      </c>
      <c r="F23" s="358"/>
      <c r="G23" s="359"/>
      <c r="H23" s="360"/>
      <c r="I23" s="419"/>
      <c r="J23" s="84"/>
      <c r="K23" s="381"/>
      <c r="L23" s="1189" t="s">
        <v>77</v>
      </c>
      <c r="M23" s="1189"/>
      <c r="N23"/>
      <c r="O23" s="77"/>
      <c r="P23" s="361"/>
      <c r="Q23" s="362"/>
      <c r="R23" s="464"/>
      <c r="S23" s="465"/>
      <c r="T23" s="1205" t="e">
        <f ca="1">OFFSET(予選一覧!$BV$16,MATCH(U23&amp;U24,予選一覧!$BU$17:$BU$76),0)</f>
        <v>#N/A</v>
      </c>
      <c r="U23" s="493" t="s">
        <v>247</v>
      </c>
      <c r="V23" s="1296" t="s">
        <v>257</v>
      </c>
    </row>
    <row r="24" spans="1:30" ht="23.25" customHeight="1" x14ac:dyDescent="0.25">
      <c r="A24" s="1189"/>
      <c r="C24" s="1300"/>
      <c r="D24" s="493">
        <v>4</v>
      </c>
      <c r="E24" s="1206"/>
      <c r="F24" s="365"/>
      <c r="G24" s="1200">
        <v>2</v>
      </c>
      <c r="H24" s="521">
        <v>4</v>
      </c>
      <c r="I24" s="361"/>
      <c r="J24" s="466"/>
      <c r="L24" s="1189"/>
      <c r="M24" s="1189"/>
      <c r="O24" s="77"/>
      <c r="P24" s="425"/>
      <c r="Q24" s="530" t="s">
        <v>514</v>
      </c>
      <c r="R24" s="1216" t="s">
        <v>4</v>
      </c>
      <c r="S24" s="368"/>
      <c r="T24" s="1206"/>
      <c r="U24" s="493">
        <v>4</v>
      </c>
      <c r="V24" s="1297"/>
    </row>
    <row r="25" spans="1:30" ht="23.25" customHeight="1" x14ac:dyDescent="0.25">
      <c r="A25" s="1189">
        <v>24</v>
      </c>
      <c r="C25" s="1300"/>
      <c r="D25" s="493" t="s">
        <v>247</v>
      </c>
      <c r="E25" s="1205" t="e">
        <f ca="1">OFFSET(予選一覧!$BV$16,MATCH(D25&amp;D26,予選一覧!$BU$17:$BU$76),0)</f>
        <v>#N/A</v>
      </c>
      <c r="F25" s="358"/>
      <c r="G25" s="1223"/>
      <c r="H25" s="522">
        <v>0</v>
      </c>
      <c r="I25" s="369"/>
      <c r="J25" s="466"/>
      <c r="L25" s="519">
        <v>2</v>
      </c>
      <c r="M25" s="542">
        <v>5</v>
      </c>
      <c r="O25" s="467"/>
      <c r="P25" s="389"/>
      <c r="Q25" s="531" t="s">
        <v>518</v>
      </c>
      <c r="R25" s="1240"/>
      <c r="S25" s="364"/>
      <c r="T25" s="1205" t="e">
        <f ca="1">OFFSET(予選一覧!$BV$16,MATCH(U25&amp;U26,予選一覧!$BU$17:$BU$76),0)</f>
        <v>#N/A</v>
      </c>
      <c r="U25" s="493" t="s">
        <v>245</v>
      </c>
      <c r="V25" s="1297"/>
    </row>
    <row r="26" spans="1:30" ht="23.25" customHeight="1" x14ac:dyDescent="0.25">
      <c r="A26" s="1189"/>
      <c r="C26" s="1300"/>
      <c r="D26" s="493">
        <v>5</v>
      </c>
      <c r="E26" s="1206"/>
      <c r="F26" s="427"/>
      <c r="G26" s="425"/>
      <c r="H26" s="1210">
        <v>6</v>
      </c>
      <c r="I26" s="521">
        <v>0</v>
      </c>
      <c r="J26" s="466"/>
      <c r="K26"/>
      <c r="L26" s="1306" t="s">
        <v>433</v>
      </c>
      <c r="M26" s="1307"/>
      <c r="N26"/>
      <c r="O26" s="467"/>
      <c r="P26" s="519">
        <v>0</v>
      </c>
      <c r="Q26" s="1232" t="s">
        <v>444</v>
      </c>
      <c r="S26" s="425"/>
      <c r="T26" s="1206"/>
      <c r="U26" s="493">
        <v>5</v>
      </c>
      <c r="V26" s="1297"/>
    </row>
    <row r="27" spans="1:30" ht="23.25" customHeight="1" x14ac:dyDescent="0.25">
      <c r="A27" s="377"/>
      <c r="C27" s="1300"/>
      <c r="D27" s="493" t="s">
        <v>214</v>
      </c>
      <c r="E27" s="1205" t="e">
        <f ca="1">OFFSET(予選一覧!$BV$16,MATCH(D27&amp;D28,予選一覧!$BU$17:$BU$76),0)</f>
        <v>#N/A</v>
      </c>
      <c r="F27" s="358"/>
      <c r="G27" s="359"/>
      <c r="H27" s="1210"/>
      <c r="I27" s="525">
        <v>1</v>
      </c>
      <c r="J27" s="425"/>
      <c r="K27" s="383"/>
      <c r="L27" s="1308"/>
      <c r="M27" s="1309"/>
      <c r="N27" s="415"/>
      <c r="P27" s="520">
        <v>6</v>
      </c>
      <c r="Q27" s="1232"/>
      <c r="R27" s="363"/>
      <c r="S27" s="364"/>
      <c r="T27" s="1205" t="e">
        <f ca="1">OFFSET(予選一覧!$BV$16,MATCH(U27&amp;U28,予選一覧!$BU$17:$BU$76),0)</f>
        <v>#N/A</v>
      </c>
      <c r="U27" s="493" t="s">
        <v>246</v>
      </c>
      <c r="V27" s="1297"/>
    </row>
    <row r="28" spans="1:30" ht="23.25" customHeight="1" x14ac:dyDescent="0.25">
      <c r="A28" s="378"/>
      <c r="C28" s="1300"/>
      <c r="D28" s="493">
        <v>5</v>
      </c>
      <c r="E28" s="1206"/>
      <c r="F28" s="365"/>
      <c r="G28" s="1200">
        <v>3</v>
      </c>
      <c r="H28" s="523">
        <v>0</v>
      </c>
      <c r="I28" s="380"/>
      <c r="J28" s="706"/>
      <c r="K28" s="1311" t="s">
        <v>141</v>
      </c>
      <c r="L28" s="1311"/>
      <c r="M28" s="1311" t="s">
        <v>462</v>
      </c>
      <c r="N28" s="1311"/>
      <c r="P28" s="384"/>
      <c r="Q28" s="532" t="s">
        <v>515</v>
      </c>
      <c r="R28" s="1216" t="s">
        <v>4</v>
      </c>
      <c r="S28" s="425"/>
      <c r="T28" s="1206"/>
      <c r="U28" s="493">
        <v>5</v>
      </c>
      <c r="V28" s="1297"/>
    </row>
    <row r="29" spans="1:30" ht="23.25" customHeight="1" x14ac:dyDescent="0.25">
      <c r="A29" s="1189">
        <v>25</v>
      </c>
      <c r="C29" s="1300"/>
      <c r="D29" s="493" t="s">
        <v>246</v>
      </c>
      <c r="E29" s="1221" t="e">
        <f ca="1">OFFSET(予選一覧!$BV$16,MATCH(D29&amp;D30,予選一覧!$BU$17:$BU$76),0)</f>
        <v>#N/A</v>
      </c>
      <c r="F29" s="358"/>
      <c r="G29" s="1223"/>
      <c r="H29" s="524">
        <v>4</v>
      </c>
      <c r="I29" s="380"/>
      <c r="J29" s="706"/>
      <c r="K29" s="1311"/>
      <c r="L29" s="1311"/>
      <c r="M29" s="1311"/>
      <c r="N29" s="1311"/>
      <c r="P29" s="371"/>
      <c r="Q29" s="518" t="s">
        <v>545</v>
      </c>
      <c r="R29" s="1240"/>
      <c r="S29" s="364"/>
      <c r="T29" s="1221" t="e">
        <f ca="1">OFFSET(予選一覧!$BV$16,MATCH(U29&amp;U30,予選一覧!$BU$17:$BU$76),0)</f>
        <v>#N/A</v>
      </c>
      <c r="U29" s="493" t="s">
        <v>214</v>
      </c>
      <c r="V29" s="1297"/>
    </row>
    <row r="30" spans="1:30" ht="23.25" customHeight="1" x14ac:dyDescent="0.25">
      <c r="A30" s="1189"/>
      <c r="C30" s="1300"/>
      <c r="D30" s="493">
        <v>4</v>
      </c>
      <c r="E30" s="1222"/>
      <c r="F30" s="427"/>
      <c r="G30" s="425"/>
      <c r="H30" s="360"/>
      <c r="I30" s="380"/>
      <c r="J30" s="706"/>
      <c r="K30" s="1311"/>
      <c r="L30" s="1311"/>
      <c r="M30" s="1311"/>
      <c r="N30" s="1311"/>
      <c r="P30" s="381"/>
      <c r="Q30" s="362"/>
      <c r="R30" s="425"/>
      <c r="S30" s="368"/>
      <c r="T30" s="1222"/>
      <c r="U30" s="493">
        <v>4</v>
      </c>
      <c r="V30" s="1297"/>
    </row>
    <row r="31" spans="1:30" ht="23.25" customHeight="1" x14ac:dyDescent="0.25">
      <c r="A31" s="1189">
        <v>26</v>
      </c>
      <c r="C31" s="1300"/>
      <c r="D31" s="493"/>
      <c r="F31" s="427"/>
      <c r="G31" s="425"/>
      <c r="H31" s="425"/>
      <c r="I31" s="1210">
        <v>8</v>
      </c>
      <c r="J31" s="513">
        <v>1</v>
      </c>
      <c r="K31" s="1311"/>
      <c r="L31" s="1311"/>
      <c r="M31" s="1311"/>
      <c r="N31" s="1311"/>
      <c r="O31" s="533">
        <v>4</v>
      </c>
      <c r="P31" s="1185" t="s">
        <v>7</v>
      </c>
      <c r="Q31" s="362"/>
      <c r="R31" s="432"/>
      <c r="S31" s="432"/>
      <c r="V31" s="1297"/>
    </row>
    <row r="32" spans="1:30" ht="23.25" customHeight="1" x14ac:dyDescent="0.25">
      <c r="A32" s="1189"/>
      <c r="C32" s="1300"/>
      <c r="D32" s="493"/>
      <c r="F32" s="427"/>
      <c r="G32" s="425"/>
      <c r="H32" s="425"/>
      <c r="I32" s="1210"/>
      <c r="J32" s="536">
        <v>0</v>
      </c>
      <c r="K32" s="1311"/>
      <c r="L32" s="1311"/>
      <c r="M32" s="1311"/>
      <c r="N32" s="1311"/>
      <c r="O32" s="535">
        <v>0</v>
      </c>
      <c r="P32" s="1185"/>
      <c r="Q32" s="362"/>
      <c r="S32" s="425"/>
      <c r="V32" s="1297"/>
      <c r="AB32"/>
      <c r="AC32" s="656"/>
      <c r="AD32" s="656"/>
    </row>
    <row r="33" spans="1:40" ht="23.25" customHeight="1" x14ac:dyDescent="0.25">
      <c r="A33" s="1189">
        <v>27</v>
      </c>
      <c r="C33" s="1300"/>
      <c r="D33" s="493" t="s">
        <v>211</v>
      </c>
      <c r="E33" s="1205" t="e">
        <f ca="1">OFFSET(予選一覧!$BV$16,MATCH(D33&amp;D34,予選一覧!$BU$17:$BU$76),0)</f>
        <v>#N/A</v>
      </c>
      <c r="F33" s="427"/>
      <c r="G33" s="425"/>
      <c r="H33" s="360"/>
      <c r="I33" s="375"/>
      <c r="J33" s="425"/>
      <c r="K33" s="1311"/>
      <c r="L33" s="1311"/>
      <c r="M33" s="1311"/>
      <c r="N33" s="1311"/>
      <c r="P33" s="383"/>
      <c r="Q33" s="362"/>
      <c r="R33" s="363"/>
      <c r="S33" s="364"/>
      <c r="T33" s="1205" t="e">
        <f ca="1">OFFSET(予選一覧!$BV$16,MATCH(U33&amp;U34,予選一覧!$BU$17:$BU$76),0)</f>
        <v>#N/A</v>
      </c>
      <c r="U33" s="493" t="s">
        <v>212</v>
      </c>
      <c r="V33" s="1297"/>
      <c r="AB33"/>
      <c r="AC33" s="355"/>
      <c r="AD33" s="355"/>
      <c r="AN33" t="s">
        <v>310</v>
      </c>
    </row>
    <row r="34" spans="1:40" ht="23.25" customHeight="1" x14ac:dyDescent="0.25">
      <c r="A34" s="1189"/>
      <c r="C34" s="1300"/>
      <c r="D34" s="493">
        <v>4</v>
      </c>
      <c r="E34" s="1206"/>
      <c r="F34" s="365"/>
      <c r="G34" s="1200">
        <v>3</v>
      </c>
      <c r="H34" s="526">
        <v>8</v>
      </c>
      <c r="I34" s="463"/>
      <c r="J34" s="425"/>
      <c r="L34"/>
      <c r="M34"/>
      <c r="P34" s="383"/>
      <c r="Q34" s="515" t="s">
        <v>514</v>
      </c>
      <c r="R34" s="1310" t="s">
        <v>544</v>
      </c>
      <c r="S34" s="425"/>
      <c r="T34" s="1206"/>
      <c r="U34" s="493">
        <v>4</v>
      </c>
      <c r="V34" s="1297"/>
    </row>
    <row r="35" spans="1:40" ht="23.25" customHeight="1" x14ac:dyDescent="0.25">
      <c r="A35" s="1189">
        <v>28</v>
      </c>
      <c r="C35" s="1300"/>
      <c r="D35" s="493" t="s">
        <v>212</v>
      </c>
      <c r="E35" s="1205" t="e">
        <f ca="1">OFFSET(予選一覧!$BV$16,MATCH(D35&amp;D36,予選一覧!$BU$17:$BU$76),0)</f>
        <v>#N/A</v>
      </c>
      <c r="F35" s="358"/>
      <c r="G35" s="1223"/>
      <c r="H35" s="527">
        <v>0</v>
      </c>
      <c r="I35" s="463"/>
      <c r="J35" s="427"/>
      <c r="L35" s="356"/>
      <c r="M35" s="356"/>
      <c r="P35" s="383"/>
      <c r="Q35" s="516" t="s">
        <v>514</v>
      </c>
      <c r="R35" s="1240"/>
      <c r="S35" s="364"/>
      <c r="T35" s="1205" t="str">
        <f ca="1">OFFSET(予選一覧!$BV$16,MATCH(U35&amp;U36,予選一覧!$BU$17:$BU$76),0)</f>
        <v>エルフシュリット一宮</v>
      </c>
      <c r="U35" s="493" t="s">
        <v>211</v>
      </c>
      <c r="V35" s="1297"/>
    </row>
    <row r="36" spans="1:40" ht="23.25" customHeight="1" x14ac:dyDescent="0.25">
      <c r="A36" s="1189"/>
      <c r="C36" s="1300"/>
      <c r="D36" s="493">
        <v>5</v>
      </c>
      <c r="E36" s="1206"/>
      <c r="F36" s="427"/>
      <c r="G36" s="425"/>
      <c r="H36" s="1303" t="s">
        <v>546</v>
      </c>
      <c r="I36" s="528">
        <v>1</v>
      </c>
      <c r="J36" s="1302"/>
      <c r="L36" s="356"/>
      <c r="M36" s="356"/>
      <c r="P36" s="513">
        <v>4</v>
      </c>
      <c r="Q36" s="1232" t="s">
        <v>443</v>
      </c>
      <c r="R36" s="425"/>
      <c r="S36" s="368"/>
      <c r="T36" s="1206"/>
      <c r="U36" s="493">
        <v>5</v>
      </c>
      <c r="V36" s="1297"/>
    </row>
    <row r="37" spans="1:40" ht="23.25" customHeight="1" x14ac:dyDescent="0.25">
      <c r="C37" s="1300"/>
      <c r="D37" s="493"/>
      <c r="F37" s="427"/>
      <c r="G37" s="425"/>
      <c r="H37" s="1210"/>
      <c r="I37" s="529">
        <v>1</v>
      </c>
      <c r="J37" s="1302"/>
      <c r="L37" s="356"/>
      <c r="M37" s="356"/>
      <c r="P37" s="514">
        <v>0</v>
      </c>
      <c r="Q37" s="1232"/>
      <c r="S37" s="425"/>
      <c r="V37" s="1297"/>
    </row>
    <row r="38" spans="1:40" ht="23.25" customHeight="1" x14ac:dyDescent="0.25">
      <c r="C38" s="1300"/>
      <c r="D38" s="493" t="s">
        <v>290</v>
      </c>
      <c r="E38" s="1205" t="s">
        <v>162</v>
      </c>
      <c r="F38" s="358"/>
      <c r="G38" s="451"/>
      <c r="H38" s="460"/>
      <c r="I38" s="369"/>
      <c r="J38" s="427"/>
      <c r="L38" s="356"/>
      <c r="M38" s="356"/>
      <c r="P38" s="389"/>
      <c r="Q38" s="362"/>
      <c r="R38" s="451"/>
      <c r="S38" s="364"/>
      <c r="T38" s="1304" t="s">
        <v>332</v>
      </c>
      <c r="U38" s="493" t="s">
        <v>290</v>
      </c>
      <c r="V38" s="1297"/>
    </row>
    <row r="39" spans="1:40" ht="23.25" customHeight="1" x14ac:dyDescent="0.25">
      <c r="C39" s="1300"/>
      <c r="D39" s="497">
        <v>12</v>
      </c>
      <c r="E39" s="1206"/>
      <c r="F39" s="365"/>
      <c r="G39" s="453"/>
      <c r="H39" s="461"/>
      <c r="I39" s="419"/>
      <c r="J39" s="427"/>
      <c r="L39" s="356"/>
      <c r="M39" s="356"/>
      <c r="P39" s="427"/>
      <c r="Q39" s="376"/>
      <c r="R39" s="453"/>
      <c r="S39" s="379"/>
      <c r="T39" s="1305"/>
      <c r="U39" s="497">
        <v>11</v>
      </c>
      <c r="V39" s="1297"/>
    </row>
    <row r="40" spans="1:40" ht="23.25" customHeight="1" x14ac:dyDescent="0.25">
      <c r="C40" s="1301"/>
      <c r="D40" s="493"/>
      <c r="F40" s="1237" t="s">
        <v>446</v>
      </c>
      <c r="G40" s="1237"/>
      <c r="H40" s="432"/>
      <c r="I40" s="1237" t="s">
        <v>445</v>
      </c>
      <c r="J40" s="1237"/>
      <c r="L40" s="1237" t="s">
        <v>151</v>
      </c>
      <c r="M40" s="1237"/>
      <c r="N40"/>
      <c r="P40" s="425"/>
      <c r="Q40" s="425"/>
      <c r="R40" s="425"/>
      <c r="S40" s="425"/>
      <c r="T40" s="425"/>
      <c r="V40" s="1298"/>
    </row>
    <row r="41" spans="1:40" x14ac:dyDescent="0.25">
      <c r="D41" s="493"/>
      <c r="E41" s="419"/>
      <c r="F41" s="432">
        <v>1</v>
      </c>
      <c r="G41" s="420">
        <v>0.375</v>
      </c>
      <c r="H41" s="360"/>
      <c r="I41" s="432" t="s">
        <v>3</v>
      </c>
      <c r="J41" s="420">
        <v>0.54166666666666663</v>
      </c>
      <c r="L41" s="423" t="s">
        <v>217</v>
      </c>
      <c r="M41" s="424">
        <v>0.54166666666666663</v>
      </c>
      <c r="O41"/>
      <c r="P41"/>
      <c r="Q41" s="432"/>
      <c r="R41" s="432"/>
      <c r="S41" s="432"/>
      <c r="T41" s="361"/>
    </row>
    <row r="42" spans="1:40" x14ac:dyDescent="0.25">
      <c r="C42" s="432" t="s">
        <v>149</v>
      </c>
      <c r="D42" s="496"/>
      <c r="E42" s="432"/>
      <c r="F42" s="432">
        <v>2</v>
      </c>
      <c r="G42" s="420">
        <f>G41+1/24/60*$AA$1</f>
        <v>0.40277777777777779</v>
      </c>
      <c r="H42" s="360"/>
      <c r="I42" s="432" t="s">
        <v>4</v>
      </c>
      <c r="J42" s="420">
        <f>J41+1/24/60*$AA$1</f>
        <v>0.56944444444444442</v>
      </c>
      <c r="L42" s="423" t="s">
        <v>216</v>
      </c>
      <c r="M42" s="424">
        <v>0.60416666666666663</v>
      </c>
      <c r="O42"/>
      <c r="P42"/>
      <c r="R42" s="423"/>
      <c r="S42" s="424"/>
      <c r="T42" s="425"/>
      <c r="U42" s="432"/>
    </row>
    <row r="43" spans="1:40" x14ac:dyDescent="0.25">
      <c r="C43" s="355"/>
      <c r="D43" s="496"/>
      <c r="E43" s="432"/>
      <c r="F43" s="432">
        <v>3</v>
      </c>
      <c r="G43" s="420">
        <f t="shared" ref="G43:G50" si="2">G42+1/24/60*$AA$1</f>
        <v>0.43055555555555558</v>
      </c>
      <c r="H43" s="360"/>
      <c r="I43" s="432" t="s">
        <v>5</v>
      </c>
      <c r="J43" s="420">
        <v>0.61805555555555558</v>
      </c>
      <c r="L43" s="419" t="s">
        <v>6</v>
      </c>
      <c r="M43" s="424">
        <v>0.64583333333333337</v>
      </c>
      <c r="O43"/>
      <c r="P43"/>
      <c r="R43" s="355"/>
      <c r="S43" s="355"/>
      <c r="T43" s="425"/>
      <c r="U43" s="432"/>
    </row>
    <row r="44" spans="1:40" x14ac:dyDescent="0.25">
      <c r="D44" s="496"/>
      <c r="F44" s="432">
        <v>4</v>
      </c>
      <c r="G44" s="420">
        <f t="shared" si="2"/>
        <v>0.45833333333333337</v>
      </c>
      <c r="H44" s="360"/>
      <c r="I44" s="432" t="s">
        <v>9</v>
      </c>
      <c r="J44" s="420">
        <v>0.61805555555555558</v>
      </c>
      <c r="L44" s="423"/>
      <c r="M44" s="424"/>
      <c r="O44"/>
      <c r="P44"/>
      <c r="R44" s="355"/>
      <c r="S44" s="355"/>
      <c r="T44" s="425"/>
      <c r="U44" s="432"/>
    </row>
    <row r="45" spans="1:40" x14ac:dyDescent="0.25">
      <c r="D45" s="496"/>
      <c r="F45" s="432">
        <v>5</v>
      </c>
      <c r="G45" s="420">
        <f t="shared" si="2"/>
        <v>0.48611111111111116</v>
      </c>
      <c r="I45" s="432" t="s">
        <v>7</v>
      </c>
      <c r="J45" s="420">
        <v>0.66666666666666663</v>
      </c>
      <c r="O45"/>
      <c r="P45"/>
      <c r="R45" s="355"/>
      <c r="S45" s="355"/>
      <c r="T45" s="425"/>
      <c r="U45" s="432"/>
    </row>
    <row r="46" spans="1:40" x14ac:dyDescent="0.25">
      <c r="D46" s="496"/>
      <c r="F46" s="432">
        <v>6</v>
      </c>
      <c r="G46" s="420">
        <f t="shared" si="2"/>
        <v>0.51388888888888895</v>
      </c>
      <c r="I46" s="432"/>
      <c r="J46" s="420"/>
      <c r="O46"/>
      <c r="P46"/>
      <c r="R46" s="355"/>
      <c r="S46" s="355"/>
      <c r="T46" s="425"/>
      <c r="U46" s="432"/>
    </row>
    <row r="47" spans="1:40" x14ac:dyDescent="0.25">
      <c r="F47" s="432">
        <v>7</v>
      </c>
      <c r="G47" s="420">
        <f t="shared" si="2"/>
        <v>0.54166666666666674</v>
      </c>
    </row>
    <row r="48" spans="1:40" x14ac:dyDescent="0.25">
      <c r="F48" s="432">
        <v>8</v>
      </c>
      <c r="G48" s="420">
        <f t="shared" si="2"/>
        <v>0.56944444444444453</v>
      </c>
    </row>
    <row r="49" spans="4:7" x14ac:dyDescent="0.25">
      <c r="F49" s="432">
        <v>9</v>
      </c>
      <c r="G49" s="420">
        <f>G48+1/24/60*$AA$1</f>
        <v>0.59722222222222232</v>
      </c>
    </row>
    <row r="50" spans="4:7" x14ac:dyDescent="0.25">
      <c r="G50" s="227">
        <f t="shared" si="2"/>
        <v>0.62500000000000011</v>
      </c>
    </row>
    <row r="52" spans="4:7" x14ac:dyDescent="0.25">
      <c r="D52" s="493"/>
      <c r="E52" s="1205"/>
    </row>
    <row r="53" spans="4:7" x14ac:dyDescent="0.25">
      <c r="D53" s="493"/>
      <c r="E53" s="1206"/>
    </row>
  </sheetData>
  <mergeCells count="98">
    <mergeCell ref="T23:T24"/>
    <mergeCell ref="F3:H4"/>
    <mergeCell ref="H16:H17"/>
    <mergeCell ref="H6:H7"/>
    <mergeCell ref="O21:O22"/>
    <mergeCell ref="G8:G9"/>
    <mergeCell ref="L22:M22"/>
    <mergeCell ref="T4:T5"/>
    <mergeCell ref="L17:M17"/>
    <mergeCell ref="L18:M18"/>
    <mergeCell ref="G14:G15"/>
    <mergeCell ref="T19:T20"/>
    <mergeCell ref="R14:R15"/>
    <mergeCell ref="O3:P4"/>
    <mergeCell ref="Q3:S4"/>
    <mergeCell ref="R24:R25"/>
    <mergeCell ref="AW11:AW12"/>
    <mergeCell ref="AY10:AY11"/>
    <mergeCell ref="I18:I19"/>
    <mergeCell ref="T15:T16"/>
    <mergeCell ref="V3:V20"/>
    <mergeCell ref="I3:J4"/>
    <mergeCell ref="Q6:Q7"/>
    <mergeCell ref="P11:P12"/>
    <mergeCell ref="I11:I12"/>
    <mergeCell ref="Q16:Q17"/>
    <mergeCell ref="AW9:AW10"/>
    <mergeCell ref="L3:M4"/>
    <mergeCell ref="T17:T18"/>
    <mergeCell ref="R18:R19"/>
    <mergeCell ref="T8:T9"/>
    <mergeCell ref="T13:T14"/>
    <mergeCell ref="E1:V1"/>
    <mergeCell ref="F2:H2"/>
    <mergeCell ref="I2:J2"/>
    <mergeCell ref="K2:N2"/>
    <mergeCell ref="O2:P2"/>
    <mergeCell ref="Q2:S2"/>
    <mergeCell ref="A5:A6"/>
    <mergeCell ref="E4:E5"/>
    <mergeCell ref="A9:A10"/>
    <mergeCell ref="C3:C20"/>
    <mergeCell ref="A19:A20"/>
    <mergeCell ref="E19:E20"/>
    <mergeCell ref="E7:E8"/>
    <mergeCell ref="E9:E10"/>
    <mergeCell ref="A11:A12"/>
    <mergeCell ref="A13:A14"/>
    <mergeCell ref="E13:E14"/>
    <mergeCell ref="A3:A4"/>
    <mergeCell ref="A35:A36"/>
    <mergeCell ref="J21:J22"/>
    <mergeCell ref="L23:M24"/>
    <mergeCell ref="G24:G25"/>
    <mergeCell ref="E15:E16"/>
    <mergeCell ref="A17:A18"/>
    <mergeCell ref="E17:E18"/>
    <mergeCell ref="G18:G19"/>
    <mergeCell ref="E23:E24"/>
    <mergeCell ref="A25:A26"/>
    <mergeCell ref="E25:E26"/>
    <mergeCell ref="H26:H27"/>
    <mergeCell ref="A23:A24"/>
    <mergeCell ref="A21:A22"/>
    <mergeCell ref="A15:A16"/>
    <mergeCell ref="E27:E28"/>
    <mergeCell ref="E38:E39"/>
    <mergeCell ref="R28:R29"/>
    <mergeCell ref="T33:T34"/>
    <mergeCell ref="E35:E36"/>
    <mergeCell ref="L26:M27"/>
    <mergeCell ref="G28:G29"/>
    <mergeCell ref="E29:E30"/>
    <mergeCell ref="T35:T36"/>
    <mergeCell ref="G34:G35"/>
    <mergeCell ref="R34:R35"/>
    <mergeCell ref="T25:T26"/>
    <mergeCell ref="Q36:Q37"/>
    <mergeCell ref="Q26:Q27"/>
    <mergeCell ref="T27:T28"/>
    <mergeCell ref="M28:N33"/>
    <mergeCell ref="K28:L33"/>
    <mergeCell ref="V23:V40"/>
    <mergeCell ref="C23:C40"/>
    <mergeCell ref="E52:E53"/>
    <mergeCell ref="A29:A30"/>
    <mergeCell ref="E33:E34"/>
    <mergeCell ref="P31:P32"/>
    <mergeCell ref="A33:A34"/>
    <mergeCell ref="F40:G40"/>
    <mergeCell ref="I40:J40"/>
    <mergeCell ref="L40:M40"/>
    <mergeCell ref="J36:J37"/>
    <mergeCell ref="I31:I32"/>
    <mergeCell ref="H36:H37"/>
    <mergeCell ref="A31:A32"/>
    <mergeCell ref="T38:T39"/>
    <mergeCell ref="T29:T30"/>
  </mergeCells>
  <phoneticPr fontId="3"/>
  <pageMargins left="0.7" right="0.7" top="0.75" bottom="0.75" header="0.3" footer="0.3"/>
  <pageSetup paperSize="9" scale="63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2361-46C4-4D91-92AB-4CE9FF26D0CD}">
  <sheetPr codeName="Sheet25">
    <tabColor rgb="FF00FFFF"/>
  </sheetPr>
  <dimension ref="A1:Y25"/>
  <sheetViews>
    <sheetView workbookViewId="0"/>
  </sheetViews>
  <sheetFormatPr defaultRowHeight="12.75" x14ac:dyDescent="0.25"/>
  <cols>
    <col min="1" max="1" width="13.3984375" customWidth="1"/>
    <col min="2" max="2" width="12.1328125" customWidth="1"/>
    <col min="3" max="3" width="4.46484375" customWidth="1"/>
    <col min="4" max="4" width="3.59765625" customWidth="1"/>
    <col min="5" max="5" width="4.46484375" customWidth="1"/>
    <col min="6" max="6" width="6.59765625" customWidth="1"/>
    <col min="7" max="7" width="4.46484375" customWidth="1"/>
    <col min="8" max="8" width="3.59765625" customWidth="1"/>
    <col min="9" max="9" width="4.46484375" customWidth="1"/>
    <col min="10" max="10" width="12.1328125" customWidth="1"/>
    <col min="11" max="11" width="5.86328125" bestFit="1" customWidth="1"/>
    <col min="12" max="12" width="13.59765625" customWidth="1"/>
    <col min="13" max="13" width="5.1328125" customWidth="1"/>
    <col min="14" max="14" width="13.3984375" customWidth="1"/>
    <col min="15" max="15" width="12.1328125" customWidth="1"/>
    <col min="16" max="16" width="4.46484375" customWidth="1"/>
    <col min="17" max="17" width="3.59765625" customWidth="1"/>
    <col min="18" max="18" width="4.46484375" customWidth="1"/>
    <col min="19" max="19" width="6.59765625" customWidth="1"/>
    <col min="20" max="20" width="4.46484375" customWidth="1"/>
    <col min="21" max="21" width="3.59765625" customWidth="1"/>
    <col min="22" max="22" width="4.46484375" customWidth="1"/>
    <col min="23" max="23" width="12.1328125" customWidth="1"/>
    <col min="24" max="24" width="5.86328125" bestFit="1" customWidth="1"/>
    <col min="25" max="25" width="13.59765625" customWidth="1"/>
  </cols>
  <sheetData>
    <row r="1" spans="1:25" ht="17.100000000000001" customHeight="1" x14ac:dyDescent="0.25">
      <c r="A1" s="139"/>
      <c r="B1" s="139"/>
      <c r="C1" s="140"/>
      <c r="D1" s="139"/>
      <c r="E1" s="138"/>
      <c r="F1" s="139"/>
      <c r="G1" s="139"/>
      <c r="H1" s="139"/>
      <c r="I1" s="140"/>
      <c r="J1" s="139"/>
      <c r="K1" s="138"/>
      <c r="L1" s="138"/>
    </row>
    <row r="2" spans="1:25" ht="30" x14ac:dyDescent="0.25">
      <c r="A2" s="1328" t="s">
        <v>266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1329"/>
      <c r="R2" s="1329"/>
      <c r="S2" s="1329"/>
      <c r="T2" s="1329"/>
      <c r="U2" s="1329"/>
      <c r="V2" s="1329"/>
      <c r="W2" s="1329"/>
      <c r="X2" s="1329"/>
      <c r="Y2" s="1329"/>
    </row>
    <row r="3" spans="1:25" ht="45.75" customHeight="1" x14ac:dyDescent="0.25">
      <c r="A3" s="1330" t="e">
        <f>"最終日　準決勝・決勝"&amp;"   "&amp;#REF!</f>
        <v>#REF!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0"/>
      <c r="X3" s="1330"/>
      <c r="Y3" s="1330"/>
    </row>
    <row r="4" spans="1:25" x14ac:dyDescent="0.25">
      <c r="F4" s="1"/>
      <c r="G4" s="1"/>
    </row>
    <row r="5" spans="1:25" ht="30.4" customHeight="1" x14ac:dyDescent="0.25">
      <c r="A5" s="148" t="s">
        <v>30</v>
      </c>
      <c r="B5" s="1294" t="s">
        <v>12</v>
      </c>
      <c r="C5" s="1295"/>
      <c r="D5" s="1295"/>
      <c r="E5" s="149"/>
      <c r="F5" s="150" t="s">
        <v>1</v>
      </c>
      <c r="G5" s="149"/>
      <c r="H5" s="1278" t="s">
        <v>12</v>
      </c>
      <c r="I5" s="1278"/>
      <c r="J5" s="1279"/>
      <c r="K5" s="1280" t="s">
        <v>23</v>
      </c>
      <c r="L5" s="1281"/>
      <c r="M5" s="253"/>
      <c r="N5" s="148" t="s">
        <v>30</v>
      </c>
      <c r="O5" s="1294" t="s">
        <v>12</v>
      </c>
      <c r="P5" s="1295"/>
      <c r="Q5" s="1295"/>
      <c r="R5" s="149"/>
      <c r="S5" s="150" t="s">
        <v>1</v>
      </c>
      <c r="T5" s="149"/>
      <c r="U5" s="1278" t="s">
        <v>12</v>
      </c>
      <c r="V5" s="1278"/>
      <c r="W5" s="1279"/>
      <c r="X5" s="1280" t="s">
        <v>23</v>
      </c>
      <c r="Y5" s="1281"/>
    </row>
    <row r="6" spans="1:25" ht="30.4" customHeight="1" x14ac:dyDescent="0.25">
      <c r="A6" s="537" t="s">
        <v>7</v>
      </c>
      <c r="B6" s="1326" t="s">
        <v>251</v>
      </c>
      <c r="C6" s="1272"/>
      <c r="D6" s="1272"/>
      <c r="E6" s="1272"/>
      <c r="F6" s="136" t="s">
        <v>31</v>
      </c>
      <c r="G6" s="1272" t="s">
        <v>141</v>
      </c>
      <c r="H6" s="1272"/>
      <c r="I6" s="1272"/>
      <c r="J6" s="1272"/>
      <c r="K6" s="1320" t="s">
        <v>338</v>
      </c>
      <c r="L6" s="1321"/>
      <c r="M6" s="215"/>
      <c r="N6" s="151" t="s">
        <v>8</v>
      </c>
      <c r="O6" s="1326" t="s">
        <v>462</v>
      </c>
      <c r="P6" s="1272"/>
      <c r="Q6" s="1272"/>
      <c r="R6" s="1272"/>
      <c r="S6" s="136" t="s">
        <v>31</v>
      </c>
      <c r="T6" s="1272" t="s">
        <v>328</v>
      </c>
      <c r="U6" s="1272"/>
      <c r="V6" s="1272"/>
      <c r="W6" s="1272"/>
      <c r="X6" s="1320" t="s">
        <v>340</v>
      </c>
      <c r="Y6" s="1321"/>
    </row>
    <row r="7" spans="1:25" ht="30.4" customHeight="1" x14ac:dyDescent="0.25">
      <c r="A7" s="1283" t="s">
        <v>525</v>
      </c>
      <c r="B7" s="137"/>
      <c r="C7" s="1275">
        <v>3</v>
      </c>
      <c r="D7" s="1277" t="s">
        <v>120</v>
      </c>
      <c r="E7" s="138">
        <v>2</v>
      </c>
      <c r="F7" s="139" t="s">
        <v>32</v>
      </c>
      <c r="G7" s="139">
        <v>0</v>
      </c>
      <c r="H7" s="1276" t="s">
        <v>121</v>
      </c>
      <c r="I7" s="1275">
        <v>0</v>
      </c>
      <c r="J7" s="139"/>
      <c r="K7" s="1322"/>
      <c r="L7" s="1323"/>
      <c r="M7" s="215"/>
      <c r="N7" s="1283" t="str">
        <f>A7</f>
        <v>13:30～</v>
      </c>
      <c r="O7" s="137"/>
      <c r="P7" s="1275">
        <v>0</v>
      </c>
      <c r="Q7" s="1277" t="s">
        <v>120</v>
      </c>
      <c r="R7" s="138">
        <v>0</v>
      </c>
      <c r="S7" s="139" t="s">
        <v>32</v>
      </c>
      <c r="T7" s="139">
        <v>0</v>
      </c>
      <c r="U7" s="1276" t="s">
        <v>121</v>
      </c>
      <c r="V7" s="1275">
        <v>2</v>
      </c>
      <c r="W7" s="139"/>
      <c r="X7" s="1322"/>
      <c r="Y7" s="1323"/>
    </row>
    <row r="8" spans="1:25" ht="30.4" customHeight="1" x14ac:dyDescent="0.25">
      <c r="A8" s="1273"/>
      <c r="B8" s="137"/>
      <c r="C8" s="1275"/>
      <c r="D8" s="1277"/>
      <c r="E8" s="138">
        <v>1</v>
      </c>
      <c r="F8" s="139" t="s">
        <v>32</v>
      </c>
      <c r="G8" s="139">
        <v>0</v>
      </c>
      <c r="H8" s="1276"/>
      <c r="I8" s="1275"/>
      <c r="J8" s="139"/>
      <c r="K8" s="1322"/>
      <c r="L8" s="1323"/>
      <c r="M8" s="215"/>
      <c r="N8" s="1273"/>
      <c r="O8" s="137"/>
      <c r="P8" s="1275"/>
      <c r="Q8" s="1277"/>
      <c r="R8" s="138">
        <v>0</v>
      </c>
      <c r="S8" s="139" t="s">
        <v>32</v>
      </c>
      <c r="T8" s="139">
        <v>0</v>
      </c>
      <c r="U8" s="1276"/>
      <c r="V8" s="1275"/>
      <c r="W8" s="139"/>
      <c r="X8" s="1322"/>
      <c r="Y8" s="1323"/>
    </row>
    <row r="9" spans="1:25" ht="30.4" customHeight="1" x14ac:dyDescent="0.25">
      <c r="A9" s="152"/>
      <c r="B9" s="137"/>
      <c r="C9" s="140"/>
      <c r="D9" s="512"/>
      <c r="E9" s="138"/>
      <c r="F9" s="139" t="s">
        <v>32</v>
      </c>
      <c r="G9" s="139"/>
      <c r="H9" s="511"/>
      <c r="I9" s="140"/>
      <c r="J9" s="139"/>
      <c r="K9" s="1322"/>
      <c r="L9" s="1323"/>
      <c r="M9" s="215"/>
      <c r="N9" s="152"/>
      <c r="O9" s="137"/>
      <c r="P9" s="140"/>
      <c r="Q9" s="512"/>
      <c r="R9" s="138">
        <v>0</v>
      </c>
      <c r="S9" s="139" t="s">
        <v>32</v>
      </c>
      <c r="T9" s="139">
        <v>0</v>
      </c>
      <c r="U9" s="511"/>
      <c r="V9" s="140"/>
      <c r="W9" s="139"/>
      <c r="X9" s="1322"/>
      <c r="Y9" s="1323"/>
    </row>
    <row r="10" spans="1:25" ht="30.4" customHeight="1" x14ac:dyDescent="0.25">
      <c r="A10" s="152"/>
      <c r="B10" s="137"/>
      <c r="C10" s="140"/>
      <c r="D10" s="512"/>
      <c r="E10" s="138"/>
      <c r="F10" s="139" t="s">
        <v>32</v>
      </c>
      <c r="G10" s="139"/>
      <c r="H10" s="511"/>
      <c r="I10" s="140"/>
      <c r="J10" s="139"/>
      <c r="K10" s="1322"/>
      <c r="L10" s="1323"/>
      <c r="M10" s="215"/>
      <c r="N10" s="152"/>
      <c r="O10" s="137"/>
      <c r="P10" s="140"/>
      <c r="Q10" s="512"/>
      <c r="R10" s="138">
        <v>0</v>
      </c>
      <c r="S10" s="139" t="s">
        <v>32</v>
      </c>
      <c r="T10" s="139">
        <v>2</v>
      </c>
      <c r="U10" s="511"/>
      <c r="V10" s="140"/>
      <c r="W10" s="139"/>
      <c r="X10" s="1322"/>
      <c r="Y10" s="1323"/>
    </row>
    <row r="11" spans="1:25" ht="30.4" customHeight="1" x14ac:dyDescent="0.25">
      <c r="A11" s="152" t="s">
        <v>66</v>
      </c>
      <c r="B11" s="137"/>
      <c r="C11" s="207"/>
      <c r="D11" s="512"/>
      <c r="E11" s="138"/>
      <c r="F11" s="266" t="s">
        <v>335</v>
      </c>
      <c r="G11" s="139"/>
      <c r="H11" s="511"/>
      <c r="I11" s="207"/>
      <c r="J11" s="139"/>
      <c r="K11" s="1324"/>
      <c r="L11" s="1325"/>
      <c r="M11" s="215"/>
      <c r="N11" s="152" t="s">
        <v>66</v>
      </c>
      <c r="O11" s="137"/>
      <c r="P11" s="207"/>
      <c r="Q11" s="512"/>
      <c r="R11" s="138"/>
      <c r="S11" s="266" t="s">
        <v>335</v>
      </c>
      <c r="T11" s="139"/>
      <c r="U11" s="511"/>
      <c r="V11" s="207"/>
      <c r="W11" s="139"/>
      <c r="X11" s="1324"/>
      <c r="Y11" s="1325"/>
    </row>
    <row r="12" spans="1:25" ht="30.4" customHeight="1" x14ac:dyDescent="0.25">
      <c r="A12" s="537" t="s">
        <v>36</v>
      </c>
      <c r="B12" s="1326" t="str">
        <f>B6</f>
        <v>エイブルSC</v>
      </c>
      <c r="C12" s="1272"/>
      <c r="D12" s="1272"/>
      <c r="E12" s="1272"/>
      <c r="F12" s="136" t="s">
        <v>31</v>
      </c>
      <c r="G12" s="1272" t="str">
        <f>T6</f>
        <v>北杜UFC</v>
      </c>
      <c r="H12" s="1272"/>
      <c r="I12" s="1272"/>
      <c r="J12" s="1327"/>
      <c r="K12" s="1320" t="s">
        <v>339</v>
      </c>
      <c r="L12" s="1321"/>
      <c r="M12" s="215"/>
      <c r="N12" s="151" t="s">
        <v>37</v>
      </c>
      <c r="O12" s="1326" t="str">
        <f>G6</f>
        <v>羽黒SSS</v>
      </c>
      <c r="P12" s="1272"/>
      <c r="Q12" s="1272"/>
      <c r="R12" s="1272"/>
      <c r="S12" s="136" t="s">
        <v>31</v>
      </c>
      <c r="T12" s="1272" t="str">
        <f>O6</f>
        <v>ユナイテッド韮崎</v>
      </c>
      <c r="U12" s="1272"/>
      <c r="V12" s="1272"/>
      <c r="W12" s="1327"/>
      <c r="X12" s="1320" t="s">
        <v>479</v>
      </c>
      <c r="Y12" s="1321"/>
    </row>
    <row r="13" spans="1:25" ht="30.4" customHeight="1" x14ac:dyDescent="0.25">
      <c r="A13" s="1273" t="s">
        <v>526</v>
      </c>
      <c r="B13" s="137"/>
      <c r="C13" s="1275">
        <v>4</v>
      </c>
      <c r="D13" s="1277" t="s">
        <v>120</v>
      </c>
      <c r="E13" s="138">
        <v>2</v>
      </c>
      <c r="F13" s="139" t="s">
        <v>32</v>
      </c>
      <c r="G13" s="139">
        <v>0</v>
      </c>
      <c r="H13" s="1276" t="s">
        <v>121</v>
      </c>
      <c r="I13" s="1275">
        <v>1</v>
      </c>
      <c r="J13" s="253"/>
      <c r="K13" s="1322"/>
      <c r="L13" s="1323"/>
      <c r="M13" s="215"/>
      <c r="N13" s="1283" t="str">
        <f>A13</f>
        <v>15:00～</v>
      </c>
      <c r="O13" s="137"/>
      <c r="P13" s="1275">
        <v>2</v>
      </c>
      <c r="Q13" s="1277" t="s">
        <v>120</v>
      </c>
      <c r="R13" s="138">
        <v>1</v>
      </c>
      <c r="S13" s="139" t="s">
        <v>32</v>
      </c>
      <c r="T13" s="139">
        <v>1</v>
      </c>
      <c r="U13" s="1276" t="s">
        <v>121</v>
      </c>
      <c r="V13" s="1275">
        <v>5</v>
      </c>
      <c r="W13" s="253"/>
      <c r="X13" s="1322"/>
      <c r="Y13" s="1323"/>
    </row>
    <row r="14" spans="1:25" ht="30.4" customHeight="1" x14ac:dyDescent="0.25">
      <c r="A14" s="1273"/>
      <c r="B14" s="137"/>
      <c r="C14" s="1275"/>
      <c r="D14" s="1277"/>
      <c r="E14" s="138">
        <v>2</v>
      </c>
      <c r="F14" s="139" t="s">
        <v>32</v>
      </c>
      <c r="G14" s="139">
        <v>1</v>
      </c>
      <c r="H14" s="1276"/>
      <c r="I14" s="1275"/>
      <c r="J14" s="253"/>
      <c r="K14" s="1322"/>
      <c r="L14" s="1323"/>
      <c r="M14" s="215"/>
      <c r="N14" s="1273"/>
      <c r="O14" s="137"/>
      <c r="P14" s="1275"/>
      <c r="Q14" s="1277"/>
      <c r="R14" s="138">
        <v>1</v>
      </c>
      <c r="S14" s="139" t="s">
        <v>32</v>
      </c>
      <c r="T14" s="139">
        <v>4</v>
      </c>
      <c r="U14" s="1276"/>
      <c r="V14" s="1275"/>
      <c r="W14" s="253"/>
      <c r="X14" s="1322"/>
      <c r="Y14" s="1323"/>
    </row>
    <row r="15" spans="1:25" ht="30.4" customHeight="1" x14ac:dyDescent="0.25">
      <c r="A15" s="152"/>
      <c r="B15" s="137"/>
      <c r="C15" s="140"/>
      <c r="D15" s="512"/>
      <c r="E15" s="138"/>
      <c r="F15" s="139" t="s">
        <v>32</v>
      </c>
      <c r="G15" s="139"/>
      <c r="H15" s="511"/>
      <c r="I15" s="140"/>
      <c r="J15" s="253"/>
      <c r="K15" s="1322"/>
      <c r="L15" s="1323"/>
      <c r="M15" s="215"/>
      <c r="N15" s="152"/>
      <c r="O15" s="137"/>
      <c r="P15" s="140"/>
      <c r="Q15" s="512"/>
      <c r="R15" s="138"/>
      <c r="S15" s="139" t="s">
        <v>32</v>
      </c>
      <c r="T15" s="139"/>
      <c r="U15" s="511"/>
      <c r="V15" s="140"/>
      <c r="W15" s="253"/>
      <c r="X15" s="1322"/>
      <c r="Y15" s="1323"/>
    </row>
    <row r="16" spans="1:25" ht="30.4" customHeight="1" x14ac:dyDescent="0.25">
      <c r="A16" s="152"/>
      <c r="B16" s="137"/>
      <c r="C16" s="140"/>
      <c r="D16" s="512"/>
      <c r="E16" s="138"/>
      <c r="F16" s="139" t="s">
        <v>32</v>
      </c>
      <c r="G16" s="139"/>
      <c r="H16" s="511"/>
      <c r="I16" s="140"/>
      <c r="J16" s="253"/>
      <c r="K16" s="1322"/>
      <c r="L16" s="1323"/>
      <c r="M16" s="215"/>
      <c r="N16" s="152"/>
      <c r="O16" s="137"/>
      <c r="P16" s="140"/>
      <c r="Q16" s="512"/>
      <c r="R16" s="138"/>
      <c r="S16" s="139" t="s">
        <v>32</v>
      </c>
      <c r="T16" s="139"/>
      <c r="U16" s="511"/>
      <c r="V16" s="140"/>
      <c r="W16" s="253"/>
      <c r="X16" s="1322"/>
      <c r="Y16" s="1323"/>
    </row>
    <row r="17" spans="1:25" ht="30.4" customHeight="1" x14ac:dyDescent="0.25">
      <c r="A17" s="161" t="s">
        <v>67</v>
      </c>
      <c r="B17" s="201"/>
      <c r="C17" s="208"/>
      <c r="D17" s="596"/>
      <c r="E17" s="142"/>
      <c r="F17" s="184" t="s">
        <v>335</v>
      </c>
      <c r="G17" s="202"/>
      <c r="H17" s="597"/>
      <c r="I17" s="208"/>
      <c r="J17" s="254"/>
      <c r="K17" s="1324"/>
      <c r="L17" s="1325"/>
      <c r="M17" s="215"/>
      <c r="N17" s="161" t="s">
        <v>77</v>
      </c>
      <c r="O17" s="201"/>
      <c r="P17" s="208"/>
      <c r="Q17" s="596"/>
      <c r="R17" s="142"/>
      <c r="S17" s="184" t="s">
        <v>335</v>
      </c>
      <c r="T17" s="202"/>
      <c r="U17" s="597"/>
      <c r="V17" s="208"/>
      <c r="W17" s="254"/>
      <c r="X17" s="1324"/>
      <c r="Y17" s="1325"/>
    </row>
    <row r="18" spans="1:25" ht="30.4" customHeight="1" x14ac:dyDescent="0.25">
      <c r="A18" s="1319" t="s">
        <v>527</v>
      </c>
      <c r="B18" s="139"/>
      <c r="C18" s="207"/>
      <c r="D18" s="138"/>
      <c r="E18" s="138"/>
      <c r="F18" s="139"/>
      <c r="G18" s="139"/>
      <c r="H18" s="138"/>
      <c r="I18" s="207"/>
      <c r="J18" s="139"/>
      <c r="K18" s="138"/>
      <c r="L18" s="209"/>
      <c r="M18" s="138"/>
    </row>
    <row r="19" spans="1:25" ht="11.25" customHeight="1" x14ac:dyDescent="0.25">
      <c r="A19" s="1319"/>
      <c r="B19" s="139"/>
      <c r="C19" s="207"/>
      <c r="D19" s="138"/>
      <c r="E19" s="138"/>
      <c r="F19" s="139"/>
      <c r="G19" s="139"/>
      <c r="H19" s="138"/>
      <c r="I19" s="207"/>
      <c r="J19" s="139"/>
      <c r="K19" s="138"/>
      <c r="L19" s="209"/>
      <c r="M19" s="138"/>
    </row>
    <row r="20" spans="1:25" ht="20.25" customHeight="1" x14ac:dyDescent="0.25">
      <c r="A20" s="1268" t="s">
        <v>6</v>
      </c>
      <c r="B20" s="139"/>
      <c r="C20" s="207"/>
      <c r="D20" s="138"/>
      <c r="E20" s="138"/>
      <c r="F20" s="139"/>
      <c r="G20" s="139"/>
      <c r="H20" s="138"/>
      <c r="I20" s="207"/>
      <c r="J20" s="139"/>
      <c r="K20" s="138"/>
      <c r="L20" s="209"/>
      <c r="M20" s="138"/>
    </row>
    <row r="21" spans="1:25" ht="20.25" customHeight="1" x14ac:dyDescent="0.25">
      <c r="A21" s="1269"/>
      <c r="B21" s="202"/>
      <c r="C21" s="208"/>
      <c r="D21" s="142"/>
      <c r="E21" s="142"/>
      <c r="F21" s="202"/>
      <c r="G21" s="202"/>
      <c r="H21" s="142"/>
      <c r="I21" s="208"/>
      <c r="J21" s="202"/>
      <c r="K21" s="142"/>
      <c r="L21" s="210"/>
      <c r="M21" s="138"/>
    </row>
    <row r="22" spans="1:25" ht="14.1" customHeight="1" x14ac:dyDescent="0.25">
      <c r="A22" s="199"/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44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</row>
    <row r="23" spans="1:25" ht="17.100000000000001" customHeight="1" x14ac:dyDescent="0.25">
      <c r="A23" s="199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</row>
    <row r="24" spans="1:25" x14ac:dyDescent="0.25"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</row>
    <row r="25" spans="1:25" x14ac:dyDescent="0.25"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</row>
  </sheetData>
  <mergeCells count="42">
    <mergeCell ref="A2:Y2"/>
    <mergeCell ref="A3:Y3"/>
    <mergeCell ref="B5:D5"/>
    <mergeCell ref="H5:J5"/>
    <mergeCell ref="K5:L5"/>
    <mergeCell ref="O5:Q5"/>
    <mergeCell ref="U5:W5"/>
    <mergeCell ref="X5:Y5"/>
    <mergeCell ref="N7:N8"/>
    <mergeCell ref="B6:E6"/>
    <mergeCell ref="G6:J6"/>
    <mergeCell ref="K6:L11"/>
    <mergeCell ref="O6:R6"/>
    <mergeCell ref="A7:A8"/>
    <mergeCell ref="C7:C8"/>
    <mergeCell ref="D7:D8"/>
    <mergeCell ref="H7:H8"/>
    <mergeCell ref="I7:I8"/>
    <mergeCell ref="T12:W12"/>
    <mergeCell ref="V13:V14"/>
    <mergeCell ref="X6:Y11"/>
    <mergeCell ref="P7:P8"/>
    <mergeCell ref="Q7:Q8"/>
    <mergeCell ref="U7:U8"/>
    <mergeCell ref="V7:V8"/>
    <mergeCell ref="T6:W6"/>
    <mergeCell ref="A18:A19"/>
    <mergeCell ref="A20:A21"/>
    <mergeCell ref="X12:Y17"/>
    <mergeCell ref="A13:A14"/>
    <mergeCell ref="C13:C14"/>
    <mergeCell ref="D13:D14"/>
    <mergeCell ref="H13:H14"/>
    <mergeCell ref="I13:I14"/>
    <mergeCell ref="N13:N14"/>
    <mergeCell ref="P13:P14"/>
    <mergeCell ref="Q13:Q14"/>
    <mergeCell ref="U13:U14"/>
    <mergeCell ref="B12:E12"/>
    <mergeCell ref="G12:J12"/>
    <mergeCell ref="K12:L17"/>
    <mergeCell ref="O12:R12"/>
  </mergeCells>
  <phoneticPr fontId="3"/>
  <pageMargins left="0.70866141732283472" right="0.70866141732283472" top="1.3385826771653544" bottom="0.74803149606299213" header="0.51181102362204722" footer="0.31496062992125984"/>
  <pageSetup paperSize="9" scale="73" fitToHeight="0" orientation="landscape" horizontalDpi="4294967293" verticalDpi="1200" r:id="rId1"/>
  <headerFooter>
    <oddHeader xml:space="preserve">&amp;C&amp;14 2023nanahocup山梨県U-12サッカー大会
（第47回関東大会山梨県予選）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4">
    <tabColor rgb="FFCCFF66"/>
    <pageSetUpPr fitToPage="1"/>
  </sheetPr>
  <dimension ref="A1:AA33"/>
  <sheetViews>
    <sheetView workbookViewId="0">
      <selection sqref="A1:Y1"/>
    </sheetView>
  </sheetViews>
  <sheetFormatPr defaultRowHeight="12.75" x14ac:dyDescent="0.25"/>
  <cols>
    <col min="1" max="2" width="13.3984375" customWidth="1"/>
    <col min="3" max="3" width="4.46484375" customWidth="1"/>
    <col min="4" max="4" width="3.59765625" customWidth="1"/>
    <col min="5" max="7" width="7.46484375" customWidth="1"/>
    <col min="8" max="8" width="3.59765625" customWidth="1"/>
    <col min="9" max="9" width="4.46484375" customWidth="1"/>
    <col min="10" max="10" width="13.1328125" customWidth="1"/>
    <col min="11" max="11" width="7.3984375" customWidth="1"/>
    <col min="12" max="13" width="13.59765625" customWidth="1"/>
    <col min="14" max="14" width="13.3984375" customWidth="1"/>
    <col min="15" max="15" width="13.59765625" customWidth="1"/>
    <col min="16" max="16" width="4.46484375" customWidth="1"/>
    <col min="17" max="17" width="3.59765625" customWidth="1"/>
    <col min="18" max="20" width="7.73046875" customWidth="1"/>
    <col min="21" max="21" width="3.59765625" customWidth="1"/>
    <col min="22" max="22" width="5.59765625" customWidth="1"/>
    <col min="23" max="23" width="12.1328125" customWidth="1"/>
    <col min="24" max="24" width="7.3984375" customWidth="1"/>
    <col min="25" max="25" width="13.59765625" customWidth="1"/>
  </cols>
  <sheetData>
    <row r="1" spans="1:27" ht="75.75" customHeight="1" x14ac:dyDescent="0.25">
      <c r="A1" s="1328" t="s">
        <v>519</v>
      </c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9"/>
      <c r="Q1" s="1329"/>
      <c r="R1" s="1329"/>
      <c r="S1" s="1329"/>
      <c r="T1" s="1329"/>
      <c r="U1" s="1329"/>
      <c r="V1" s="1329"/>
      <c r="W1" s="1329"/>
      <c r="X1" s="1329"/>
      <c r="Y1" s="1329"/>
    </row>
    <row r="2" spans="1:27" ht="45.75" customHeight="1" x14ac:dyDescent="0.25">
      <c r="A2" s="1351" t="s">
        <v>267</v>
      </c>
      <c r="B2" s="1351"/>
      <c r="C2" s="1351"/>
      <c r="D2" s="1351"/>
      <c r="E2" s="1351"/>
      <c r="F2" s="1351"/>
      <c r="G2" s="1351"/>
      <c r="H2" s="1351"/>
      <c r="I2" s="1351"/>
      <c r="J2" s="1351"/>
      <c r="K2" s="1351"/>
      <c r="L2" s="1351"/>
      <c r="M2" s="1351"/>
      <c r="N2" s="1351"/>
      <c r="O2" s="1351"/>
      <c r="P2" s="1351"/>
      <c r="Q2" s="1351"/>
      <c r="R2" s="1351"/>
      <c r="S2" s="1351"/>
      <c r="T2" s="1351"/>
      <c r="U2" s="1351"/>
      <c r="V2" s="1351"/>
      <c r="W2" s="1351"/>
      <c r="X2" s="1351"/>
      <c r="Y2" s="1351"/>
    </row>
    <row r="3" spans="1:27" ht="27" customHeight="1" x14ac:dyDescent="0.25">
      <c r="A3" s="55"/>
      <c r="B3" s="1356"/>
      <c r="C3" s="1356"/>
      <c r="D3" s="1356"/>
      <c r="E3" s="1356"/>
      <c r="F3" s="1356"/>
      <c r="G3" s="1"/>
      <c r="N3" s="55"/>
      <c r="O3" s="1356"/>
      <c r="P3" s="1356"/>
      <c r="Q3" s="1356"/>
      <c r="R3" s="1356"/>
      <c r="S3" s="1356"/>
      <c r="T3" s="1"/>
    </row>
    <row r="4" spans="1:27" s="2" customFormat="1" ht="37.35" customHeight="1" x14ac:dyDescent="0.25">
      <c r="A4" s="219" t="s">
        <v>33</v>
      </c>
      <c r="B4" s="220">
        <v>6</v>
      </c>
      <c r="C4" s="221" t="s">
        <v>34</v>
      </c>
      <c r="D4" s="221"/>
      <c r="E4" s="221">
        <v>24</v>
      </c>
      <c r="F4" s="222" t="s">
        <v>35</v>
      </c>
      <c r="G4" s="1338" t="s">
        <v>41</v>
      </c>
      <c r="H4" s="1340"/>
      <c r="I4" s="1338"/>
      <c r="J4" s="1339"/>
      <c r="K4" s="1339"/>
      <c r="L4" s="1340"/>
      <c r="M4" s="295"/>
      <c r="N4" s="219" t="s">
        <v>33</v>
      </c>
      <c r="O4" s="220">
        <v>6</v>
      </c>
      <c r="P4" s="221" t="s">
        <v>34</v>
      </c>
      <c r="Q4" s="221"/>
      <c r="R4" s="221">
        <v>24</v>
      </c>
      <c r="S4" s="222" t="s">
        <v>35</v>
      </c>
      <c r="T4" s="1338" t="s">
        <v>41</v>
      </c>
      <c r="U4" s="1340"/>
      <c r="V4" s="1338"/>
      <c r="W4" s="1339"/>
      <c r="X4" s="1339"/>
      <c r="Y4" s="1340"/>
    </row>
    <row r="5" spans="1:27" s="2" customFormat="1" ht="37.35" customHeight="1" x14ac:dyDescent="0.25">
      <c r="A5" s="219" t="s">
        <v>27</v>
      </c>
      <c r="B5" s="1353" t="s">
        <v>259</v>
      </c>
      <c r="C5" s="1354"/>
      <c r="D5" s="1354"/>
      <c r="E5" s="1354"/>
      <c r="F5" s="1355"/>
      <c r="G5" s="1338" t="s">
        <v>28</v>
      </c>
      <c r="H5" s="1340"/>
      <c r="I5" s="1338" t="s">
        <v>134</v>
      </c>
      <c r="J5" s="1339"/>
      <c r="K5" s="1339"/>
      <c r="L5" s="1340"/>
      <c r="M5" s="295"/>
      <c r="N5" s="219" t="s">
        <v>27</v>
      </c>
      <c r="O5" s="1353" t="s">
        <v>259</v>
      </c>
      <c r="P5" s="1354"/>
      <c r="Q5" s="1354"/>
      <c r="R5" s="1354"/>
      <c r="S5" s="1355"/>
      <c r="T5" s="1338" t="s">
        <v>28</v>
      </c>
      <c r="U5" s="1340"/>
      <c r="V5" s="1338" t="s">
        <v>70</v>
      </c>
      <c r="W5" s="1339"/>
      <c r="X5" s="1339"/>
      <c r="Y5" s="1340"/>
    </row>
    <row r="6" spans="1:27" s="2" customFormat="1" ht="37.35" customHeight="1" x14ac:dyDescent="0.25">
      <c r="A6" s="223" t="s">
        <v>40</v>
      </c>
      <c r="B6" s="1341"/>
      <c r="C6" s="1342"/>
      <c r="D6" s="1342"/>
      <c r="E6" s="1342"/>
      <c r="F6" s="1342"/>
      <c r="G6" s="1341" t="s">
        <v>29</v>
      </c>
      <c r="H6" s="1346"/>
      <c r="I6" s="1341"/>
      <c r="J6" s="1342"/>
      <c r="K6" s="1342"/>
      <c r="L6" s="1346"/>
      <c r="M6" s="24"/>
      <c r="N6" s="223" t="s">
        <v>40</v>
      </c>
      <c r="O6" s="1341"/>
      <c r="P6" s="1342"/>
      <c r="Q6" s="1342"/>
      <c r="R6" s="1342"/>
      <c r="S6" s="1342"/>
      <c r="T6" s="1341" t="s">
        <v>29</v>
      </c>
      <c r="U6" s="1346"/>
      <c r="V6" s="1341"/>
      <c r="W6" s="1342"/>
      <c r="X6" s="1342"/>
      <c r="Y6" s="1346"/>
    </row>
    <row r="7" spans="1:27" ht="10.5" customHeight="1" x14ac:dyDescent="0.25">
      <c r="F7" s="1"/>
      <c r="G7" s="1"/>
      <c r="S7" s="1"/>
      <c r="T7" s="1"/>
    </row>
    <row r="8" spans="1:27" s="2" customFormat="1" ht="36.950000000000003" customHeight="1" x14ac:dyDescent="0.25">
      <c r="A8" s="224" t="s">
        <v>30</v>
      </c>
      <c r="B8" s="1347" t="s">
        <v>12</v>
      </c>
      <c r="C8" s="1348"/>
      <c r="D8" s="1348"/>
      <c r="E8" s="225"/>
      <c r="F8" s="226" t="s">
        <v>1</v>
      </c>
      <c r="G8" s="225"/>
      <c r="H8" s="1349" t="s">
        <v>12</v>
      </c>
      <c r="I8" s="1349"/>
      <c r="J8" s="1350"/>
      <c r="K8" s="1341" t="s">
        <v>23</v>
      </c>
      <c r="L8" s="1352"/>
      <c r="M8" s="24"/>
      <c r="N8" s="224" t="s">
        <v>30</v>
      </c>
      <c r="O8" s="1347" t="s">
        <v>12</v>
      </c>
      <c r="P8" s="1348"/>
      <c r="Q8" s="1348"/>
      <c r="R8" s="225"/>
      <c r="S8" s="226" t="s">
        <v>1</v>
      </c>
      <c r="T8" s="225"/>
      <c r="U8" s="1349" t="s">
        <v>12</v>
      </c>
      <c r="V8" s="1349"/>
      <c r="W8" s="1350"/>
      <c r="X8" s="1341" t="s">
        <v>23</v>
      </c>
      <c r="Y8" s="1346"/>
    </row>
    <row r="9" spans="1:27" ht="20.45" customHeight="1" x14ac:dyDescent="0.25">
      <c r="A9" s="59" t="s">
        <v>3</v>
      </c>
      <c r="B9" s="1326" t="s">
        <v>495</v>
      </c>
      <c r="C9" s="1272"/>
      <c r="D9" s="1272"/>
      <c r="E9" s="1272"/>
      <c r="F9" s="136" t="s">
        <v>31</v>
      </c>
      <c r="G9" s="1272" t="s">
        <v>327</v>
      </c>
      <c r="H9" s="1272"/>
      <c r="I9" s="1272"/>
      <c r="J9" s="1327"/>
      <c r="K9" s="299" t="s">
        <v>57</v>
      </c>
      <c r="L9" s="1334" t="s">
        <v>69</v>
      </c>
      <c r="M9" s="203"/>
      <c r="N9" s="59" t="s">
        <v>3</v>
      </c>
      <c r="O9" s="1326" t="s">
        <v>331</v>
      </c>
      <c r="P9" s="1272"/>
      <c r="Q9" s="1272"/>
      <c r="R9" s="1272"/>
      <c r="S9" s="136" t="s">
        <v>31</v>
      </c>
      <c r="T9" s="1272" t="s">
        <v>321</v>
      </c>
      <c r="U9" s="1272"/>
      <c r="V9" s="1272"/>
      <c r="W9" s="1327"/>
      <c r="X9" s="153" t="s">
        <v>57</v>
      </c>
      <c r="Y9" s="1334" t="s">
        <v>69</v>
      </c>
      <c r="AA9" s="1"/>
    </row>
    <row r="10" spans="1:27" ht="20.45" customHeight="1" x14ac:dyDescent="0.25">
      <c r="A10" s="1331" t="s">
        <v>260</v>
      </c>
      <c r="B10" s="137"/>
      <c r="C10" s="1275">
        <v>2</v>
      </c>
      <c r="D10" s="1333" t="s">
        <v>38</v>
      </c>
      <c r="E10" s="138">
        <v>1</v>
      </c>
      <c r="F10" s="139" t="s">
        <v>32</v>
      </c>
      <c r="G10" s="139">
        <v>0</v>
      </c>
      <c r="H10" s="1333" t="s">
        <v>39</v>
      </c>
      <c r="I10" s="1275">
        <v>0</v>
      </c>
      <c r="J10" s="253"/>
      <c r="K10" s="1357" t="s">
        <v>58</v>
      </c>
      <c r="L10" s="1335"/>
      <c r="M10" s="203"/>
      <c r="N10" s="1331" t="str">
        <f>A10</f>
        <v>９：００～</v>
      </c>
      <c r="O10" s="137"/>
      <c r="P10" s="1275">
        <v>0</v>
      </c>
      <c r="Q10" s="1333" t="s">
        <v>38</v>
      </c>
      <c r="R10" s="138">
        <v>0</v>
      </c>
      <c r="S10" s="139" t="s">
        <v>32</v>
      </c>
      <c r="T10" s="139">
        <v>2</v>
      </c>
      <c r="U10" s="1333" t="s">
        <v>39</v>
      </c>
      <c r="V10" s="1275">
        <v>4</v>
      </c>
      <c r="W10" s="253"/>
      <c r="X10" s="1332" t="s">
        <v>58</v>
      </c>
      <c r="Y10" s="1335"/>
    </row>
    <row r="11" spans="1:27" ht="20.45" customHeight="1" x14ac:dyDescent="0.25">
      <c r="A11" s="1331"/>
      <c r="B11" s="137"/>
      <c r="C11" s="1275"/>
      <c r="D11" s="1333"/>
      <c r="E11" s="138">
        <v>1</v>
      </c>
      <c r="F11" s="139" t="s">
        <v>32</v>
      </c>
      <c r="G11" s="139">
        <v>0</v>
      </c>
      <c r="H11" s="1333"/>
      <c r="I11" s="1275"/>
      <c r="J11" s="253"/>
      <c r="K11" s="1357"/>
      <c r="L11" s="1335"/>
      <c r="M11" s="203"/>
      <c r="N11" s="1331"/>
      <c r="O11" s="137"/>
      <c r="P11" s="1275"/>
      <c r="Q11" s="1333"/>
      <c r="R11" s="138">
        <v>0</v>
      </c>
      <c r="S11" s="139" t="s">
        <v>32</v>
      </c>
      <c r="T11" s="139">
        <v>2</v>
      </c>
      <c r="U11" s="1333"/>
      <c r="V11" s="1275"/>
      <c r="W11" s="253"/>
      <c r="X11" s="1332"/>
      <c r="Y11" s="1335"/>
    </row>
    <row r="12" spans="1:27" ht="20.45" customHeight="1" thickBot="1" x14ac:dyDescent="0.3">
      <c r="A12" s="1331" t="s">
        <v>74</v>
      </c>
      <c r="B12" s="137"/>
      <c r="C12" s="207"/>
      <c r="D12" s="138"/>
      <c r="E12" s="138"/>
      <c r="F12" s="1333"/>
      <c r="G12" s="139"/>
      <c r="H12" s="138"/>
      <c r="I12" s="207"/>
      <c r="J12" s="253"/>
      <c r="K12" s="1357" t="s">
        <v>2</v>
      </c>
      <c r="L12" s="1343" t="s">
        <v>143</v>
      </c>
      <c r="M12" s="203"/>
      <c r="N12" s="1331" t="s">
        <v>74</v>
      </c>
      <c r="O12" s="137"/>
      <c r="P12" s="207"/>
      <c r="Q12" s="138"/>
      <c r="R12" s="138"/>
      <c r="S12" s="1333"/>
      <c r="T12" s="139"/>
      <c r="U12" s="138"/>
      <c r="V12" s="207"/>
      <c r="W12" s="253"/>
      <c r="X12" s="1357" t="s">
        <v>2</v>
      </c>
      <c r="Y12" s="1336" t="s">
        <v>143</v>
      </c>
    </row>
    <row r="13" spans="1:27" ht="20.45" customHeight="1" thickTop="1" thickBot="1" x14ac:dyDescent="0.3">
      <c r="A13" s="1331"/>
      <c r="B13" s="137"/>
      <c r="C13" s="207"/>
      <c r="D13" s="138"/>
      <c r="E13" s="138"/>
      <c r="F13" s="1333"/>
      <c r="G13" s="139"/>
      <c r="H13" s="138"/>
      <c r="I13" s="207"/>
      <c r="J13" s="253"/>
      <c r="K13" s="1357"/>
      <c r="L13" s="1344"/>
      <c r="M13" s="68"/>
      <c r="N13" s="1331"/>
      <c r="O13" s="137"/>
      <c r="P13" s="207"/>
      <c r="Q13" s="138"/>
      <c r="R13" s="138"/>
      <c r="S13" s="1333"/>
      <c r="T13" s="139"/>
      <c r="U13" s="138"/>
      <c r="V13" s="207"/>
      <c r="W13" s="253"/>
      <c r="X13" s="1357"/>
      <c r="Y13" s="1332"/>
    </row>
    <row r="14" spans="1:27" ht="20.45" customHeight="1" thickTop="1" x14ac:dyDescent="0.25">
      <c r="A14" s="67"/>
      <c r="B14" s="137"/>
      <c r="C14" s="140"/>
      <c r="D14" s="139"/>
      <c r="E14" s="138"/>
      <c r="F14" s="139"/>
      <c r="G14" s="139"/>
      <c r="H14" s="139"/>
      <c r="I14" s="140"/>
      <c r="J14" s="253"/>
      <c r="K14" s="1357"/>
      <c r="L14" s="1345"/>
      <c r="M14" s="68"/>
      <c r="N14" s="67"/>
      <c r="O14" s="137"/>
      <c r="P14" s="140"/>
      <c r="Q14" s="139"/>
      <c r="R14" s="138"/>
      <c r="S14" s="139"/>
      <c r="T14" s="139"/>
      <c r="U14" s="139"/>
      <c r="V14" s="140"/>
      <c r="W14" s="253"/>
      <c r="X14" s="1358"/>
      <c r="Y14" s="1332"/>
    </row>
    <row r="15" spans="1:27" ht="20.45" customHeight="1" x14ac:dyDescent="0.25">
      <c r="A15" s="59" t="s">
        <v>4</v>
      </c>
      <c r="B15" s="1326" t="s">
        <v>422</v>
      </c>
      <c r="C15" s="1272"/>
      <c r="D15" s="1272"/>
      <c r="E15" s="1272"/>
      <c r="F15" s="136" t="s">
        <v>31</v>
      </c>
      <c r="G15" s="1272" t="s">
        <v>421</v>
      </c>
      <c r="H15" s="1272"/>
      <c r="I15" s="1272"/>
      <c r="J15" s="1327"/>
      <c r="K15" s="153" t="s">
        <v>57</v>
      </c>
      <c r="L15" s="1335" t="s">
        <v>69</v>
      </c>
      <c r="M15" s="203"/>
      <c r="N15" s="59" t="s">
        <v>4</v>
      </c>
      <c r="O15" s="1326" t="s">
        <v>428</v>
      </c>
      <c r="P15" s="1272"/>
      <c r="Q15" s="1272"/>
      <c r="R15" s="1272"/>
      <c r="S15" s="136" t="s">
        <v>31</v>
      </c>
      <c r="T15" s="1272" t="s">
        <v>431</v>
      </c>
      <c r="U15" s="1272"/>
      <c r="V15" s="1272"/>
      <c r="W15" s="1327"/>
      <c r="X15" s="153" t="s">
        <v>57</v>
      </c>
      <c r="Y15" s="1335" t="s">
        <v>69</v>
      </c>
    </row>
    <row r="16" spans="1:27" ht="20.45" customHeight="1" x14ac:dyDescent="0.25">
      <c r="A16" s="1331" t="s">
        <v>261</v>
      </c>
      <c r="B16" s="137"/>
      <c r="C16" s="1275">
        <v>2</v>
      </c>
      <c r="D16" s="1333" t="s">
        <v>38</v>
      </c>
      <c r="E16" s="138">
        <v>1</v>
      </c>
      <c r="F16" s="139" t="s">
        <v>32</v>
      </c>
      <c r="G16" s="139">
        <v>0</v>
      </c>
      <c r="H16" s="1333" t="s">
        <v>39</v>
      </c>
      <c r="I16" s="1275">
        <v>0</v>
      </c>
      <c r="J16" s="253"/>
      <c r="K16" s="1332" t="s">
        <v>58</v>
      </c>
      <c r="L16" s="1335"/>
      <c r="M16" s="203"/>
      <c r="N16" s="1331" t="str">
        <f>A16</f>
        <v>１０：００～</v>
      </c>
      <c r="O16" s="137"/>
      <c r="P16" s="1275">
        <v>1</v>
      </c>
      <c r="Q16" s="1333" t="s">
        <v>38</v>
      </c>
      <c r="R16" s="138">
        <v>0</v>
      </c>
      <c r="S16" s="139" t="s">
        <v>32</v>
      </c>
      <c r="T16" s="139">
        <v>2</v>
      </c>
      <c r="U16" s="1333" t="s">
        <v>39</v>
      </c>
      <c r="V16" s="1275">
        <v>4</v>
      </c>
      <c r="W16" s="253"/>
      <c r="X16" s="1332" t="s">
        <v>58</v>
      </c>
      <c r="Y16" s="1335"/>
    </row>
    <row r="17" spans="1:25" ht="20.45" customHeight="1" x14ac:dyDescent="0.25">
      <c r="A17" s="1331"/>
      <c r="B17" s="137"/>
      <c r="C17" s="1275"/>
      <c r="D17" s="1333"/>
      <c r="E17" s="138">
        <v>1</v>
      </c>
      <c r="F17" s="139" t="s">
        <v>32</v>
      </c>
      <c r="G17" s="139">
        <v>0</v>
      </c>
      <c r="H17" s="1333"/>
      <c r="I17" s="1275"/>
      <c r="J17" s="253"/>
      <c r="K17" s="1332"/>
      <c r="L17" s="1335"/>
      <c r="M17" s="203"/>
      <c r="N17" s="1331"/>
      <c r="O17" s="137"/>
      <c r="P17" s="1275"/>
      <c r="Q17" s="1333"/>
      <c r="R17" s="138">
        <v>1</v>
      </c>
      <c r="S17" s="139" t="s">
        <v>32</v>
      </c>
      <c r="T17" s="139">
        <v>2</v>
      </c>
      <c r="U17" s="1333"/>
      <c r="V17" s="1275"/>
      <c r="W17" s="253"/>
      <c r="X17" s="1332"/>
      <c r="Y17" s="1335"/>
    </row>
    <row r="18" spans="1:25" ht="20.45" customHeight="1" x14ac:dyDescent="0.25">
      <c r="A18" s="1331" t="s">
        <v>74</v>
      </c>
      <c r="B18" s="137"/>
      <c r="C18" s="207"/>
      <c r="D18" s="138"/>
      <c r="E18" s="138"/>
      <c r="F18" s="1333"/>
      <c r="G18" s="139"/>
      <c r="H18" s="138"/>
      <c r="I18" s="207"/>
      <c r="J18" s="253"/>
      <c r="K18" s="1332" t="s">
        <v>2</v>
      </c>
      <c r="L18" s="1336" t="s">
        <v>144</v>
      </c>
      <c r="M18" s="203"/>
      <c r="N18" s="1331" t="s">
        <v>74</v>
      </c>
      <c r="O18" s="137"/>
      <c r="P18" s="207"/>
      <c r="Q18" s="138"/>
      <c r="R18" s="138"/>
      <c r="S18" s="1333"/>
      <c r="T18" s="139"/>
      <c r="U18" s="138"/>
      <c r="V18" s="207"/>
      <c r="W18" s="253"/>
      <c r="X18" s="1332" t="s">
        <v>2</v>
      </c>
      <c r="Y18" s="1336" t="s">
        <v>144</v>
      </c>
    </row>
    <row r="19" spans="1:25" ht="20.45" customHeight="1" x14ac:dyDescent="0.25">
      <c r="A19" s="1331"/>
      <c r="B19" s="137"/>
      <c r="C19" s="207"/>
      <c r="D19" s="138"/>
      <c r="E19" s="138"/>
      <c r="F19" s="1333"/>
      <c r="G19" s="139"/>
      <c r="H19" s="138"/>
      <c r="I19" s="207"/>
      <c r="J19" s="253"/>
      <c r="K19" s="1332"/>
      <c r="L19" s="1332"/>
      <c r="M19" s="68"/>
      <c r="N19" s="1331"/>
      <c r="O19" s="137"/>
      <c r="P19" s="207"/>
      <c r="Q19" s="138"/>
      <c r="R19" s="138"/>
      <c r="S19" s="1333"/>
      <c r="T19" s="139"/>
      <c r="U19" s="138"/>
      <c r="V19" s="207"/>
      <c r="W19" s="253"/>
      <c r="X19" s="1332"/>
      <c r="Y19" s="1332"/>
    </row>
    <row r="20" spans="1:25" ht="20.45" customHeight="1" x14ac:dyDescent="0.25">
      <c r="A20" s="60"/>
      <c r="B20" s="137"/>
      <c r="C20" s="140"/>
      <c r="D20" s="139"/>
      <c r="E20" s="138"/>
      <c r="F20" s="139"/>
      <c r="G20" s="139"/>
      <c r="H20" s="139"/>
      <c r="I20" s="140"/>
      <c r="J20" s="253"/>
      <c r="K20" s="1332"/>
      <c r="L20" s="1332"/>
      <c r="M20" s="68"/>
      <c r="N20" s="60"/>
      <c r="O20" s="201"/>
      <c r="P20" s="141"/>
      <c r="Q20" s="202"/>
      <c r="R20" s="142"/>
      <c r="S20" s="202"/>
      <c r="T20" s="202"/>
      <c r="U20" s="202"/>
      <c r="V20" s="141"/>
      <c r="W20" s="254"/>
      <c r="X20" s="1332"/>
      <c r="Y20" s="1332"/>
    </row>
    <row r="21" spans="1:25" ht="20.45" customHeight="1" x14ac:dyDescent="0.25">
      <c r="A21" s="59" t="s">
        <v>5</v>
      </c>
      <c r="B21" s="1326" t="str">
        <f>B9</f>
        <v>ファンタジスタFC</v>
      </c>
      <c r="C21" s="1272"/>
      <c r="D21" s="1272"/>
      <c r="E21" s="1272"/>
      <c r="F21" s="136" t="s">
        <v>31</v>
      </c>
      <c r="G21" s="1272" t="str">
        <f>T9</f>
        <v>フォルトゥナU-12</v>
      </c>
      <c r="H21" s="1272"/>
      <c r="I21" s="1272"/>
      <c r="J21" s="1327"/>
      <c r="K21" s="153" t="s">
        <v>57</v>
      </c>
      <c r="L21" s="1334" t="s">
        <v>69</v>
      </c>
      <c r="M21" s="203"/>
      <c r="N21" s="59"/>
      <c r="O21" s="1326"/>
      <c r="P21" s="1272"/>
      <c r="Q21" s="1272"/>
      <c r="R21" s="1272"/>
      <c r="S21" s="136"/>
      <c r="T21" s="1359"/>
      <c r="U21" s="1359"/>
      <c r="V21" s="1359"/>
      <c r="W21" s="1281"/>
      <c r="X21" s="153"/>
      <c r="Y21" s="1334"/>
    </row>
    <row r="22" spans="1:25" ht="20.45" customHeight="1" x14ac:dyDescent="0.25">
      <c r="A22" s="1331" t="s">
        <v>262</v>
      </c>
      <c r="B22" s="137"/>
      <c r="C22" s="1275">
        <v>2</v>
      </c>
      <c r="D22" s="1333" t="s">
        <v>38</v>
      </c>
      <c r="E22" s="138">
        <v>2</v>
      </c>
      <c r="F22" s="139" t="s">
        <v>32</v>
      </c>
      <c r="G22" s="139">
        <v>0</v>
      </c>
      <c r="H22" s="1333" t="s">
        <v>39</v>
      </c>
      <c r="I22" s="1275">
        <v>2</v>
      </c>
      <c r="J22" s="253"/>
      <c r="K22" s="1332" t="s">
        <v>58</v>
      </c>
      <c r="L22" s="1335"/>
      <c r="M22" s="203"/>
      <c r="N22" s="1360"/>
      <c r="O22" s="137"/>
      <c r="P22" s="1275"/>
      <c r="Q22" s="1333"/>
      <c r="R22" s="138"/>
      <c r="S22" s="139"/>
      <c r="T22" s="139"/>
      <c r="U22" s="1333"/>
      <c r="V22" s="1275"/>
      <c r="W22" s="253"/>
      <c r="X22" s="1332"/>
      <c r="Y22" s="1335"/>
    </row>
    <row r="23" spans="1:25" ht="20.45" customHeight="1" x14ac:dyDescent="0.25">
      <c r="A23" s="1331"/>
      <c r="B23" s="137"/>
      <c r="C23" s="1275"/>
      <c r="D23" s="1333"/>
      <c r="E23" s="138">
        <v>0</v>
      </c>
      <c r="F23" s="139" t="s">
        <v>32</v>
      </c>
      <c r="G23" s="139">
        <v>2</v>
      </c>
      <c r="H23" s="1333"/>
      <c r="I23" s="1275"/>
      <c r="J23" s="253"/>
      <c r="K23" s="1332"/>
      <c r="L23" s="1335"/>
      <c r="M23" s="203"/>
      <c r="N23" s="1360"/>
      <c r="O23" s="137"/>
      <c r="P23" s="1275"/>
      <c r="Q23" s="1333"/>
      <c r="R23" s="138"/>
      <c r="S23" s="139"/>
      <c r="T23" s="139"/>
      <c r="U23" s="1333"/>
      <c r="V23" s="1275"/>
      <c r="W23" s="253"/>
      <c r="X23" s="1332"/>
      <c r="Y23" s="1335"/>
    </row>
    <row r="24" spans="1:25" ht="20.45" customHeight="1" x14ac:dyDescent="0.25">
      <c r="A24" s="1331" t="s">
        <v>66</v>
      </c>
      <c r="B24" s="137"/>
      <c r="C24" s="207"/>
      <c r="D24" s="138"/>
      <c r="E24" s="138">
        <v>0</v>
      </c>
      <c r="F24" s="1337" t="s">
        <v>536</v>
      </c>
      <c r="G24" s="139">
        <v>0</v>
      </c>
      <c r="H24" s="138"/>
      <c r="I24" s="207"/>
      <c r="J24" s="253"/>
      <c r="K24" s="1332" t="s">
        <v>2</v>
      </c>
      <c r="L24" s="1336" t="s">
        <v>145</v>
      </c>
      <c r="M24" s="203"/>
      <c r="N24" s="1331"/>
      <c r="O24" s="137"/>
      <c r="P24" s="207"/>
      <c r="Q24" s="138"/>
      <c r="R24" s="138"/>
      <c r="S24" s="1333"/>
      <c r="T24" s="139"/>
      <c r="U24" s="138"/>
      <c r="V24" s="207"/>
      <c r="W24" s="253"/>
      <c r="X24" s="1332"/>
      <c r="Y24" s="1336"/>
    </row>
    <row r="25" spans="1:25" ht="20.45" customHeight="1" x14ac:dyDescent="0.25">
      <c r="A25" s="1331"/>
      <c r="B25" s="137"/>
      <c r="C25" s="207"/>
      <c r="D25" s="138"/>
      <c r="E25" s="138">
        <v>0</v>
      </c>
      <c r="F25" s="1333"/>
      <c r="G25" s="139">
        <v>0</v>
      </c>
      <c r="H25" s="138"/>
      <c r="I25" s="207"/>
      <c r="J25" s="253"/>
      <c r="K25" s="1332"/>
      <c r="L25" s="1332"/>
      <c r="M25" s="68"/>
      <c r="N25" s="1331"/>
      <c r="O25" s="137"/>
      <c r="P25" s="207"/>
      <c r="Q25" s="138"/>
      <c r="R25" s="138"/>
      <c r="S25" s="1333"/>
      <c r="T25" s="139"/>
      <c r="U25" s="138"/>
      <c r="V25" s="207"/>
      <c r="W25" s="253"/>
      <c r="X25" s="1332"/>
      <c r="Y25" s="1332"/>
    </row>
    <row r="26" spans="1:25" ht="20.45" customHeight="1" x14ac:dyDescent="0.25">
      <c r="A26" s="67"/>
      <c r="B26" s="137"/>
      <c r="C26" s="140"/>
      <c r="D26" s="139"/>
      <c r="E26" s="138">
        <v>2</v>
      </c>
      <c r="F26" s="139" t="s">
        <v>335</v>
      </c>
      <c r="G26" s="139">
        <v>3</v>
      </c>
      <c r="H26" s="139"/>
      <c r="I26" s="140"/>
      <c r="J26" s="253"/>
      <c r="K26" s="1332"/>
      <c r="L26" s="1332"/>
      <c r="M26" s="68"/>
      <c r="N26" s="67"/>
      <c r="O26" s="137"/>
      <c r="P26" s="140"/>
      <c r="Q26" s="139"/>
      <c r="R26" s="138"/>
      <c r="S26" s="139"/>
      <c r="T26" s="139"/>
      <c r="U26" s="139"/>
      <c r="V26" s="140"/>
      <c r="W26" s="253"/>
      <c r="X26" s="1332"/>
      <c r="Y26" s="1332"/>
    </row>
    <row r="27" spans="1:25" ht="20.45" customHeight="1" x14ac:dyDescent="0.25">
      <c r="A27" s="59" t="s">
        <v>9</v>
      </c>
      <c r="B27" s="1326" t="str">
        <f>B15</f>
        <v>増穂SC</v>
      </c>
      <c r="C27" s="1272"/>
      <c r="D27" s="1272"/>
      <c r="E27" s="1272"/>
      <c r="F27" s="136" t="s">
        <v>31</v>
      </c>
      <c r="G27" s="1272" t="str">
        <f>T15</f>
        <v>VF甲府U-12</v>
      </c>
      <c r="H27" s="1272"/>
      <c r="I27" s="1272"/>
      <c r="J27" s="1327"/>
      <c r="K27" s="153" t="s">
        <v>57</v>
      </c>
      <c r="L27" s="1334" t="s">
        <v>69</v>
      </c>
      <c r="M27" s="203"/>
      <c r="N27" s="59"/>
      <c r="O27" s="1326"/>
      <c r="P27" s="1272"/>
      <c r="Q27" s="1272"/>
      <c r="R27" s="1272"/>
      <c r="S27" s="136"/>
      <c r="T27" s="1359"/>
      <c r="U27" s="1359"/>
      <c r="V27" s="1359"/>
      <c r="W27" s="1281"/>
      <c r="X27" s="153"/>
      <c r="Y27" s="1334"/>
    </row>
    <row r="28" spans="1:25" ht="20.45" customHeight="1" x14ac:dyDescent="0.25">
      <c r="A28" s="1331" t="s">
        <v>263</v>
      </c>
      <c r="B28" s="137"/>
      <c r="C28" s="1275">
        <v>0</v>
      </c>
      <c r="D28" s="1333" t="s">
        <v>38</v>
      </c>
      <c r="E28" s="138">
        <v>0</v>
      </c>
      <c r="F28" s="139" t="s">
        <v>32</v>
      </c>
      <c r="G28" s="139">
        <v>2</v>
      </c>
      <c r="H28" s="1333" t="s">
        <v>39</v>
      </c>
      <c r="I28" s="1275">
        <v>3</v>
      </c>
      <c r="J28" s="253"/>
      <c r="K28" s="1332" t="s">
        <v>58</v>
      </c>
      <c r="L28" s="1335"/>
      <c r="M28" s="203"/>
      <c r="N28" s="1360"/>
      <c r="O28" s="137"/>
      <c r="P28" s="1275"/>
      <c r="Q28" s="1333"/>
      <c r="R28" s="138"/>
      <c r="S28" s="139"/>
      <c r="T28" s="139"/>
      <c r="U28" s="1333"/>
      <c r="V28" s="1275"/>
      <c r="W28" s="253"/>
      <c r="X28" s="1332"/>
      <c r="Y28" s="1335"/>
    </row>
    <row r="29" spans="1:25" ht="20.45" customHeight="1" x14ac:dyDescent="0.25">
      <c r="A29" s="1331"/>
      <c r="B29" s="137"/>
      <c r="C29" s="1275"/>
      <c r="D29" s="1333"/>
      <c r="E29" s="138">
        <v>0</v>
      </c>
      <c r="F29" s="139" t="s">
        <v>32</v>
      </c>
      <c r="G29" s="139">
        <v>1</v>
      </c>
      <c r="H29" s="1333"/>
      <c r="I29" s="1275"/>
      <c r="J29" s="253"/>
      <c r="K29" s="1332"/>
      <c r="L29" s="1335"/>
      <c r="M29" s="203"/>
      <c r="N29" s="1360"/>
      <c r="O29" s="137"/>
      <c r="P29" s="1275"/>
      <c r="Q29" s="1333"/>
      <c r="R29" s="138"/>
      <c r="S29" s="139"/>
      <c r="T29" s="139"/>
      <c r="U29" s="1333"/>
      <c r="V29" s="1275"/>
      <c r="W29" s="253"/>
      <c r="X29" s="1332"/>
      <c r="Y29" s="1335"/>
    </row>
    <row r="30" spans="1:25" ht="20.45" customHeight="1" x14ac:dyDescent="0.25">
      <c r="A30" s="1331" t="s">
        <v>66</v>
      </c>
      <c r="B30" s="137"/>
      <c r="C30" s="207"/>
      <c r="D30" s="138"/>
      <c r="E30" s="138"/>
      <c r="F30" s="1333"/>
      <c r="G30" s="139"/>
      <c r="H30" s="138"/>
      <c r="I30" s="207"/>
      <c r="J30" s="253"/>
      <c r="K30" s="1332" t="s">
        <v>2</v>
      </c>
      <c r="L30" s="1336" t="s">
        <v>146</v>
      </c>
      <c r="M30" s="203"/>
      <c r="N30" s="1331"/>
      <c r="O30" s="137"/>
      <c r="P30" s="207"/>
      <c r="Q30" s="138"/>
      <c r="R30" s="138"/>
      <c r="S30" s="1333"/>
      <c r="T30" s="139"/>
      <c r="U30" s="138"/>
      <c r="V30" s="207"/>
      <c r="W30" s="253"/>
      <c r="X30" s="1332"/>
      <c r="Y30" s="1336"/>
    </row>
    <row r="31" spans="1:25" ht="20.45" customHeight="1" x14ac:dyDescent="0.25">
      <c r="A31" s="1331"/>
      <c r="B31" s="137"/>
      <c r="C31" s="207"/>
      <c r="D31" s="138"/>
      <c r="E31" s="138"/>
      <c r="F31" s="1333"/>
      <c r="G31" s="139"/>
      <c r="H31" s="138"/>
      <c r="I31" s="207"/>
      <c r="J31" s="253"/>
      <c r="K31" s="1332"/>
      <c r="L31" s="1332"/>
      <c r="M31" s="68"/>
      <c r="N31" s="1331"/>
      <c r="O31" s="137"/>
      <c r="P31" s="207"/>
      <c r="Q31" s="138"/>
      <c r="R31" s="138"/>
      <c r="S31" s="1333"/>
      <c r="T31" s="139"/>
      <c r="U31" s="138"/>
      <c r="V31" s="207"/>
      <c r="W31" s="253"/>
      <c r="X31" s="1332"/>
      <c r="Y31" s="1332"/>
    </row>
    <row r="32" spans="1:25" ht="20.45" customHeight="1" x14ac:dyDescent="0.25">
      <c r="A32" s="60"/>
      <c r="B32" s="201"/>
      <c r="C32" s="141"/>
      <c r="D32" s="202"/>
      <c r="E32" s="142"/>
      <c r="F32" s="202"/>
      <c r="G32" s="202"/>
      <c r="H32" s="202"/>
      <c r="I32" s="141"/>
      <c r="J32" s="254"/>
      <c r="K32" s="1332"/>
      <c r="L32" s="1332"/>
      <c r="M32" s="68"/>
      <c r="N32" s="60"/>
      <c r="O32" s="201"/>
      <c r="P32" s="141"/>
      <c r="Q32" s="202"/>
      <c r="R32" s="142"/>
      <c r="S32" s="202"/>
      <c r="T32" s="202"/>
      <c r="U32" s="202"/>
      <c r="V32" s="141"/>
      <c r="W32" s="254"/>
      <c r="X32" s="1332"/>
      <c r="Y32" s="1332"/>
    </row>
    <row r="33" spans="1:20" ht="17.100000000000001" customHeight="1" x14ac:dyDescent="0.25">
      <c r="A33" s="19"/>
      <c r="F33" s="1"/>
      <c r="G33" s="1"/>
      <c r="N33" s="19"/>
      <c r="S33" s="1"/>
      <c r="T33" s="1"/>
    </row>
  </sheetData>
  <mergeCells count="130">
    <mergeCell ref="K30:K32"/>
    <mergeCell ref="F30:F31"/>
    <mergeCell ref="X30:X32"/>
    <mergeCell ref="S30:S31"/>
    <mergeCell ref="Y30:Y32"/>
    <mergeCell ref="Y27:Y29"/>
    <mergeCell ref="N28:N29"/>
    <mergeCell ref="P28:P29"/>
    <mergeCell ref="X28:X29"/>
    <mergeCell ref="N30:N31"/>
    <mergeCell ref="V28:V29"/>
    <mergeCell ref="V16:V17"/>
    <mergeCell ref="Y24:Y26"/>
    <mergeCell ref="I16:I17"/>
    <mergeCell ref="H28:H29"/>
    <mergeCell ref="I28:I29"/>
    <mergeCell ref="T21:W21"/>
    <mergeCell ref="X24:X26"/>
    <mergeCell ref="X22:X23"/>
    <mergeCell ref="T27:W27"/>
    <mergeCell ref="U28:U29"/>
    <mergeCell ref="Y15:Y17"/>
    <mergeCell ref="Y18:Y20"/>
    <mergeCell ref="L21:L23"/>
    <mergeCell ref="L24:L26"/>
    <mergeCell ref="X18:X20"/>
    <mergeCell ref="X16:X17"/>
    <mergeCell ref="Y21:Y23"/>
    <mergeCell ref="T15:W15"/>
    <mergeCell ref="U16:U17"/>
    <mergeCell ref="S18:S19"/>
    <mergeCell ref="Q22:Q23"/>
    <mergeCell ref="N24:N25"/>
    <mergeCell ref="V22:V23"/>
    <mergeCell ref="N22:N23"/>
    <mergeCell ref="K12:K14"/>
    <mergeCell ref="C10:C11"/>
    <mergeCell ref="D10:D11"/>
    <mergeCell ref="H10:H11"/>
    <mergeCell ref="K10:K11"/>
    <mergeCell ref="S24:S25"/>
    <mergeCell ref="U22:U23"/>
    <mergeCell ref="O21:R21"/>
    <mergeCell ref="N18:N19"/>
    <mergeCell ref="O15:R15"/>
    <mergeCell ref="P16:P17"/>
    <mergeCell ref="N16:N17"/>
    <mergeCell ref="Q16:Q17"/>
    <mergeCell ref="P22:P23"/>
    <mergeCell ref="O9:R9"/>
    <mergeCell ref="Y9:Y11"/>
    <mergeCell ref="T9:W9"/>
    <mergeCell ref="Y12:Y14"/>
    <mergeCell ref="X12:X14"/>
    <mergeCell ref="X10:X11"/>
    <mergeCell ref="V10:V11"/>
    <mergeCell ref="N12:N13"/>
    <mergeCell ref="S12:S13"/>
    <mergeCell ref="A28:A29"/>
    <mergeCell ref="B27:E27"/>
    <mergeCell ref="G27:J27"/>
    <mergeCell ref="A1:Y1"/>
    <mergeCell ref="A2:Y2"/>
    <mergeCell ref="H8:J8"/>
    <mergeCell ref="K8:L8"/>
    <mergeCell ref="B6:F6"/>
    <mergeCell ref="G6:H6"/>
    <mergeCell ref="I6:L6"/>
    <mergeCell ref="B5:F5"/>
    <mergeCell ref="G5:H5"/>
    <mergeCell ref="I5:L5"/>
    <mergeCell ref="O3:S3"/>
    <mergeCell ref="T4:U4"/>
    <mergeCell ref="V4:Y4"/>
    <mergeCell ref="O5:S5"/>
    <mergeCell ref="T5:U5"/>
    <mergeCell ref="B3:F3"/>
    <mergeCell ref="G4:H4"/>
    <mergeCell ref="I4:L4"/>
    <mergeCell ref="B8:D8"/>
    <mergeCell ref="D22:D23"/>
    <mergeCell ref="H22:H23"/>
    <mergeCell ref="V5:Y5"/>
    <mergeCell ref="O6:S6"/>
    <mergeCell ref="B9:E9"/>
    <mergeCell ref="I10:I11"/>
    <mergeCell ref="L15:L17"/>
    <mergeCell ref="L18:L20"/>
    <mergeCell ref="D16:D17"/>
    <mergeCell ref="C22:C23"/>
    <mergeCell ref="U10:U11"/>
    <mergeCell ref="N10:N11"/>
    <mergeCell ref="P10:P11"/>
    <mergeCell ref="Q10:Q11"/>
    <mergeCell ref="K16:K17"/>
    <mergeCell ref="B21:E21"/>
    <mergeCell ref="L9:L11"/>
    <mergeCell ref="G9:J9"/>
    <mergeCell ref="F12:F13"/>
    <mergeCell ref="L12:L14"/>
    <mergeCell ref="I22:I23"/>
    <mergeCell ref="T6:U6"/>
    <mergeCell ref="V6:Y6"/>
    <mergeCell ref="O8:Q8"/>
    <mergeCell ref="U8:W8"/>
    <mergeCell ref="X8:Y8"/>
    <mergeCell ref="A30:A31"/>
    <mergeCell ref="A10:A11"/>
    <mergeCell ref="A16:A17"/>
    <mergeCell ref="C16:C17"/>
    <mergeCell ref="O27:R27"/>
    <mergeCell ref="K28:K29"/>
    <mergeCell ref="C28:C29"/>
    <mergeCell ref="D28:D29"/>
    <mergeCell ref="A12:A13"/>
    <mergeCell ref="Q28:Q29"/>
    <mergeCell ref="L27:L29"/>
    <mergeCell ref="L30:L32"/>
    <mergeCell ref="A22:A23"/>
    <mergeCell ref="A18:A19"/>
    <mergeCell ref="B15:E15"/>
    <mergeCell ref="G15:J15"/>
    <mergeCell ref="A24:A25"/>
    <mergeCell ref="H16:H17"/>
    <mergeCell ref="F24:F25"/>
    <mergeCell ref="K24:K26"/>
    <mergeCell ref="G21:J21"/>
    <mergeCell ref="K22:K23"/>
    <mergeCell ref="F18:F19"/>
    <mergeCell ref="K18:K20"/>
  </mergeCells>
  <phoneticPr fontId="3"/>
  <pageMargins left="1.1023622047244095" right="0.70866141732283472" top="0.94488188976377963" bottom="0.74803149606299213" header="0.51181102362204722" footer="0.31496062992125984"/>
  <pageSetup paperSize="9" scale="59" fitToHeight="0" orientation="landscape" horizontalDpi="4294967293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5C2D6-6668-4E84-9B6D-C4141F0C4144}">
  <sheetPr codeName="Sheet26"/>
  <dimension ref="A2:D24"/>
  <sheetViews>
    <sheetView workbookViewId="0"/>
  </sheetViews>
  <sheetFormatPr defaultRowHeight="12.75" x14ac:dyDescent="0.25"/>
  <cols>
    <col min="2" max="2" width="19.3984375" bestFit="1" customWidth="1"/>
    <col min="3" max="4" width="26.46484375" customWidth="1"/>
  </cols>
  <sheetData>
    <row r="2" spans="1:4" x14ac:dyDescent="0.25">
      <c r="A2" t="s">
        <v>531</v>
      </c>
    </row>
    <row r="4" spans="1:4" x14ac:dyDescent="0.25">
      <c r="B4" s="1" t="s">
        <v>1</v>
      </c>
      <c r="C4" s="1" t="s">
        <v>13</v>
      </c>
      <c r="D4" s="1" t="s">
        <v>66</v>
      </c>
    </row>
    <row r="5" spans="1:4" ht="28.5" customHeight="1" x14ac:dyDescent="0.25">
      <c r="A5" s="1363" t="s">
        <v>74</v>
      </c>
      <c r="B5" s="1365" t="s">
        <v>417</v>
      </c>
      <c r="C5" s="1361"/>
      <c r="D5" s="1363"/>
    </row>
    <row r="6" spans="1:4" ht="28.5" customHeight="1" x14ac:dyDescent="0.25">
      <c r="A6" s="1368"/>
      <c r="B6" s="1366"/>
      <c r="C6" s="1362"/>
      <c r="D6" s="1364"/>
    </row>
    <row r="7" spans="1:4" ht="28.5" customHeight="1" x14ac:dyDescent="0.25">
      <c r="A7" s="1368"/>
      <c r="B7" s="646" t="s">
        <v>532</v>
      </c>
      <c r="C7" s="681"/>
      <c r="D7" s="647"/>
    </row>
    <row r="8" spans="1:4" ht="28.5" customHeight="1" x14ac:dyDescent="0.25">
      <c r="A8" s="1368"/>
      <c r="B8" s="1366" t="s">
        <v>327</v>
      </c>
      <c r="C8" s="1370" t="s">
        <v>534</v>
      </c>
      <c r="D8" s="1372"/>
    </row>
    <row r="9" spans="1:4" ht="28.5" customHeight="1" x14ac:dyDescent="0.25">
      <c r="A9" s="1369"/>
      <c r="B9" s="1367"/>
      <c r="C9" s="1371"/>
      <c r="D9" s="1369"/>
    </row>
    <row r="10" spans="1:4" ht="28.5" customHeight="1" x14ac:dyDescent="0.25">
      <c r="A10" s="1363" t="s">
        <v>74</v>
      </c>
      <c r="B10" s="1365" t="s">
        <v>331</v>
      </c>
      <c r="C10" s="1361" t="s">
        <v>534</v>
      </c>
      <c r="D10" s="1363"/>
    </row>
    <row r="11" spans="1:4" ht="28.5" customHeight="1" x14ac:dyDescent="0.25">
      <c r="A11" s="1368"/>
      <c r="B11" s="1366"/>
      <c r="C11" s="1362"/>
      <c r="D11" s="1364"/>
    </row>
    <row r="12" spans="1:4" ht="28.5" customHeight="1" x14ac:dyDescent="0.25">
      <c r="A12" s="1368"/>
      <c r="B12" s="646" t="s">
        <v>532</v>
      </c>
      <c r="C12" s="647"/>
      <c r="D12" s="647"/>
    </row>
    <row r="13" spans="1:4" ht="28.5" customHeight="1" x14ac:dyDescent="0.25">
      <c r="A13" s="1368"/>
      <c r="B13" s="1366" t="s">
        <v>528</v>
      </c>
      <c r="C13" s="1372"/>
      <c r="D13" s="1372"/>
    </row>
    <row r="14" spans="1:4" ht="28.5" customHeight="1" x14ac:dyDescent="0.25">
      <c r="A14" s="1369"/>
      <c r="B14" s="1367"/>
      <c r="C14" s="1369"/>
      <c r="D14" s="1369"/>
    </row>
    <row r="15" spans="1:4" ht="28.5" customHeight="1" x14ac:dyDescent="0.25">
      <c r="A15" s="1363" t="s">
        <v>74</v>
      </c>
      <c r="B15" s="1365" t="s">
        <v>422</v>
      </c>
      <c r="C15" s="1363"/>
      <c r="D15" s="1363"/>
    </row>
    <row r="16" spans="1:4" ht="28.5" customHeight="1" x14ac:dyDescent="0.25">
      <c r="A16" s="1368"/>
      <c r="B16" s="1366"/>
      <c r="C16" s="1364"/>
      <c r="D16" s="1364"/>
    </row>
    <row r="17" spans="1:4" ht="28.5" customHeight="1" x14ac:dyDescent="0.25">
      <c r="A17" s="1368"/>
      <c r="B17" s="646" t="s">
        <v>532</v>
      </c>
      <c r="C17" s="647"/>
      <c r="D17" s="647"/>
    </row>
    <row r="18" spans="1:4" ht="28.5" customHeight="1" x14ac:dyDescent="0.25">
      <c r="A18" s="1368"/>
      <c r="B18" s="1366" t="s">
        <v>529</v>
      </c>
      <c r="C18" s="1370" t="s">
        <v>534</v>
      </c>
      <c r="D18" s="1372"/>
    </row>
    <row r="19" spans="1:4" ht="28.5" customHeight="1" x14ac:dyDescent="0.25">
      <c r="A19" s="1369"/>
      <c r="B19" s="1367"/>
      <c r="C19" s="1371"/>
      <c r="D19" s="1369"/>
    </row>
    <row r="20" spans="1:4" ht="28.5" customHeight="1" x14ac:dyDescent="0.25">
      <c r="A20" s="1363" t="s">
        <v>74</v>
      </c>
      <c r="B20" s="1365" t="s">
        <v>319</v>
      </c>
      <c r="C20" s="1361" t="s">
        <v>535</v>
      </c>
      <c r="D20" s="1363"/>
    </row>
    <row r="21" spans="1:4" ht="28.5" customHeight="1" x14ac:dyDescent="0.25">
      <c r="A21" s="1368"/>
      <c r="B21" s="1366"/>
      <c r="C21" s="1362"/>
      <c r="D21" s="1364"/>
    </row>
    <row r="22" spans="1:4" ht="28.5" customHeight="1" x14ac:dyDescent="0.25">
      <c r="A22" s="1368"/>
      <c r="B22" s="646" t="s">
        <v>532</v>
      </c>
      <c r="C22" s="647"/>
      <c r="D22" s="647"/>
    </row>
    <row r="23" spans="1:4" ht="28.5" customHeight="1" x14ac:dyDescent="0.25">
      <c r="A23" s="1368"/>
      <c r="B23" s="1366" t="s">
        <v>530</v>
      </c>
      <c r="C23" s="1372"/>
      <c r="D23" s="1372"/>
    </row>
    <row r="24" spans="1:4" ht="28.5" customHeight="1" x14ac:dyDescent="0.25">
      <c r="A24" s="1369"/>
      <c r="B24" s="1367"/>
      <c r="C24" s="1369"/>
      <c r="D24" s="1369"/>
    </row>
  </sheetData>
  <mergeCells count="28">
    <mergeCell ref="C10:C11"/>
    <mergeCell ref="D10:D11"/>
    <mergeCell ref="C23:C24"/>
    <mergeCell ref="D23:D24"/>
    <mergeCell ref="C15:C16"/>
    <mergeCell ref="D15:D16"/>
    <mergeCell ref="C18:C19"/>
    <mergeCell ref="D18:D19"/>
    <mergeCell ref="C20:C21"/>
    <mergeCell ref="D20:D21"/>
    <mergeCell ref="C13:C14"/>
    <mergeCell ref="D13:D14"/>
    <mergeCell ref="C5:C6"/>
    <mergeCell ref="D5:D6"/>
    <mergeCell ref="B20:B21"/>
    <mergeCell ref="B23:B24"/>
    <mergeCell ref="A5:A9"/>
    <mergeCell ref="A10:A14"/>
    <mergeCell ref="A15:A19"/>
    <mergeCell ref="A20:A24"/>
    <mergeCell ref="B5:B6"/>
    <mergeCell ref="B8:B9"/>
    <mergeCell ref="B10:B11"/>
    <mergeCell ref="B13:B14"/>
    <mergeCell ref="B15:B16"/>
    <mergeCell ref="B18:B19"/>
    <mergeCell ref="C8:C9"/>
    <mergeCell ref="D8:D9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D4C9-F3BD-4811-93B1-FFD1F68E5087}">
  <sheetPr codeName="Sheet15">
    <tabColor rgb="FFFFFF00"/>
  </sheetPr>
  <dimension ref="A1:L35"/>
  <sheetViews>
    <sheetView topLeftCell="A14" workbookViewId="0">
      <selection activeCell="G21" sqref="G21"/>
    </sheetView>
  </sheetViews>
  <sheetFormatPr defaultColWidth="9" defaultRowHeight="12.4" x14ac:dyDescent="0.25"/>
  <cols>
    <col min="1" max="1" width="10.265625" style="769" customWidth="1"/>
    <col min="2" max="2" width="6.59765625" style="769" customWidth="1"/>
    <col min="3" max="3" width="8.86328125" style="787" customWidth="1"/>
    <col min="4" max="4" width="16.3984375" style="770" customWidth="1"/>
    <col min="5" max="5" width="10.86328125" style="771" customWidth="1"/>
    <col min="6" max="6" width="18.59765625" style="770" customWidth="1"/>
    <col min="7" max="7" width="29.73046875" style="770" customWidth="1"/>
    <col min="8" max="8" width="10.59765625" style="769" bestFit="1" customWidth="1"/>
    <col min="9" max="9" width="12" style="770" customWidth="1"/>
    <col min="10" max="10" width="12.59765625" style="771" customWidth="1"/>
    <col min="11" max="11" width="12.73046875" style="770" customWidth="1"/>
    <col min="12" max="12" width="13.46484375" style="771" customWidth="1"/>
    <col min="13" max="16384" width="9" style="769"/>
  </cols>
  <sheetData>
    <row r="1" spans="1:12" ht="54.75" customHeight="1" x14ac:dyDescent="0.25">
      <c r="A1" s="963" t="s">
        <v>661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</row>
    <row r="2" spans="1:12" ht="25.5" customHeight="1" thickBot="1" x14ac:dyDescent="0.3">
      <c r="A2" s="964"/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</row>
    <row r="3" spans="1:12" ht="21.75" customHeight="1" thickTop="1" thickBot="1" x14ac:dyDescent="0.3">
      <c r="A3" s="965" t="s">
        <v>15</v>
      </c>
      <c r="B3" s="966"/>
      <c r="C3" s="967"/>
      <c r="I3" s="770" t="s">
        <v>16</v>
      </c>
    </row>
    <row r="4" spans="1:12" ht="19.5" customHeight="1" thickTop="1" x14ac:dyDescent="0.25">
      <c r="A4" s="772" t="s">
        <v>17</v>
      </c>
      <c r="B4" s="772"/>
      <c r="C4" s="773" t="s">
        <v>18</v>
      </c>
      <c r="D4" s="774" t="s">
        <v>12</v>
      </c>
      <c r="E4" s="773" t="s">
        <v>13</v>
      </c>
      <c r="F4" s="774" t="s">
        <v>19</v>
      </c>
      <c r="G4" s="773" t="s">
        <v>20</v>
      </c>
      <c r="H4" s="773" t="s">
        <v>21</v>
      </c>
      <c r="I4" s="774" t="s">
        <v>22</v>
      </c>
      <c r="J4" s="773" t="s">
        <v>23</v>
      </c>
      <c r="K4" s="774" t="s">
        <v>24</v>
      </c>
      <c r="L4" s="774" t="s">
        <v>10</v>
      </c>
    </row>
    <row r="5" spans="1:12" s="782" customFormat="1" ht="27.75" x14ac:dyDescent="0.25">
      <c r="A5" s="775">
        <v>45424</v>
      </c>
      <c r="B5" s="775" t="s">
        <v>212</v>
      </c>
      <c r="C5" s="776" t="s">
        <v>687</v>
      </c>
      <c r="D5" s="777" t="s">
        <v>255</v>
      </c>
      <c r="E5" s="778">
        <v>20</v>
      </c>
      <c r="F5" s="777" t="s">
        <v>688</v>
      </c>
      <c r="G5" s="779" t="s">
        <v>689</v>
      </c>
      <c r="H5" s="780">
        <v>1</v>
      </c>
      <c r="I5" s="781" t="s">
        <v>690</v>
      </c>
      <c r="J5" s="780" t="s">
        <v>691</v>
      </c>
      <c r="K5" s="781" t="s">
        <v>692</v>
      </c>
      <c r="L5" s="781" t="s">
        <v>693</v>
      </c>
    </row>
    <row r="6" spans="1:12" s="782" customFormat="1" ht="21.95" customHeight="1" x14ac:dyDescent="0.25">
      <c r="A6" s="775">
        <v>45424</v>
      </c>
      <c r="B6" s="775" t="s">
        <v>244</v>
      </c>
      <c r="C6" s="776" t="s">
        <v>697</v>
      </c>
      <c r="D6" s="777" t="s">
        <v>416</v>
      </c>
      <c r="E6" s="778">
        <v>27</v>
      </c>
      <c r="F6" s="777" t="s">
        <v>698</v>
      </c>
      <c r="G6" s="915" t="s">
        <v>699</v>
      </c>
      <c r="H6" s="780">
        <v>1</v>
      </c>
      <c r="I6" s="781" t="s">
        <v>413</v>
      </c>
      <c r="J6" s="780" t="s">
        <v>700</v>
      </c>
      <c r="K6" s="781" t="s">
        <v>702</v>
      </c>
      <c r="L6" s="781" t="s">
        <v>701</v>
      </c>
    </row>
    <row r="7" spans="1:12" s="782" customFormat="1" ht="21.75" customHeight="1" x14ac:dyDescent="0.25">
      <c r="A7" s="775"/>
      <c r="B7" s="775"/>
      <c r="C7" s="776"/>
      <c r="D7" s="777"/>
      <c r="E7" s="778"/>
      <c r="F7" s="777"/>
      <c r="G7" s="779"/>
      <c r="H7" s="780"/>
      <c r="I7" s="781"/>
      <c r="J7" s="780"/>
      <c r="K7" s="781"/>
      <c r="L7" s="781"/>
    </row>
    <row r="8" spans="1:12" ht="21.75" customHeight="1" x14ac:dyDescent="0.25">
      <c r="A8" s="775"/>
      <c r="B8" s="775"/>
      <c r="C8" s="776"/>
      <c r="D8" s="777"/>
      <c r="E8" s="778"/>
      <c r="F8" s="777"/>
      <c r="G8" s="783"/>
      <c r="H8" s="780"/>
      <c r="I8" s="781"/>
      <c r="J8" s="780"/>
      <c r="K8" s="781"/>
      <c r="L8" s="781"/>
    </row>
    <row r="9" spans="1:12" s="782" customFormat="1" ht="21.95" customHeight="1" x14ac:dyDescent="0.25">
      <c r="A9" s="775"/>
      <c r="B9" s="775"/>
      <c r="C9" s="776"/>
      <c r="D9" s="777"/>
      <c r="E9" s="778"/>
      <c r="F9" s="777"/>
      <c r="G9" s="783"/>
      <c r="H9" s="780"/>
      <c r="I9" s="781"/>
      <c r="J9" s="780"/>
      <c r="K9" s="781"/>
      <c r="L9" s="781"/>
    </row>
    <row r="10" spans="1:12" ht="21.95" customHeight="1" x14ac:dyDescent="0.25">
      <c r="A10" s="775"/>
      <c r="B10" s="775"/>
      <c r="C10" s="776"/>
      <c r="D10" s="777"/>
      <c r="E10" s="778"/>
      <c r="F10" s="777"/>
      <c r="G10" s="783"/>
      <c r="H10" s="780"/>
      <c r="I10" s="781"/>
      <c r="J10" s="780"/>
      <c r="K10" s="781"/>
      <c r="L10" s="781"/>
    </row>
    <row r="11" spans="1:12" ht="21.95" customHeight="1" x14ac:dyDescent="0.25">
      <c r="A11" s="775"/>
      <c r="B11" s="775"/>
      <c r="C11" s="776"/>
      <c r="D11" s="777"/>
      <c r="E11" s="778"/>
      <c r="F11" s="777"/>
      <c r="G11" s="778"/>
      <c r="H11" s="780"/>
      <c r="I11" s="781"/>
      <c r="J11" s="780"/>
      <c r="K11" s="781"/>
      <c r="L11" s="781"/>
    </row>
    <row r="12" spans="1:12" ht="21.95" customHeight="1" x14ac:dyDescent="0.25">
      <c r="A12" s="784"/>
      <c r="B12" s="785"/>
      <c r="C12" s="784"/>
      <c r="D12" s="778"/>
      <c r="E12" s="777"/>
      <c r="F12" s="778"/>
      <c r="G12" s="786"/>
      <c r="H12" s="778"/>
      <c r="I12" s="778"/>
      <c r="J12" s="777"/>
      <c r="K12" s="778"/>
      <c r="L12" s="777"/>
    </row>
    <row r="13" spans="1:12" ht="21.95" customHeight="1" x14ac:dyDescent="0.25">
      <c r="A13" s="785"/>
      <c r="B13" s="785"/>
      <c r="C13" s="784"/>
      <c r="D13" s="778"/>
      <c r="E13" s="777"/>
      <c r="F13" s="778"/>
      <c r="G13" s="777"/>
      <c r="H13" s="778"/>
      <c r="I13" s="778"/>
      <c r="J13" s="777"/>
      <c r="K13" s="778"/>
      <c r="L13" s="777"/>
    </row>
    <row r="14" spans="1:12" ht="21.95" customHeight="1" x14ac:dyDescent="0.25">
      <c r="A14" s="785"/>
      <c r="B14" s="785"/>
      <c r="C14" s="784"/>
      <c r="D14" s="778"/>
      <c r="E14" s="777"/>
      <c r="F14" s="778"/>
      <c r="G14" s="777"/>
      <c r="H14" s="778"/>
      <c r="I14" s="778"/>
      <c r="J14" s="777"/>
      <c r="K14" s="778"/>
      <c r="L14" s="777"/>
    </row>
    <row r="15" spans="1:12" ht="21.95" customHeight="1" x14ac:dyDescent="0.25">
      <c r="A15" s="785"/>
      <c r="B15" s="785"/>
      <c r="C15" s="784"/>
      <c r="D15" s="778"/>
      <c r="E15" s="777"/>
      <c r="F15" s="778"/>
      <c r="G15" s="777"/>
      <c r="H15" s="778"/>
      <c r="I15" s="778"/>
      <c r="J15" s="777"/>
      <c r="K15" s="778"/>
      <c r="L15" s="777"/>
    </row>
    <row r="16" spans="1:12" ht="21.95" customHeight="1" x14ac:dyDescent="0.25">
      <c r="A16" s="785"/>
      <c r="B16" s="785"/>
      <c r="C16" s="784"/>
      <c r="D16" s="778"/>
      <c r="E16" s="777"/>
      <c r="F16" s="778"/>
      <c r="G16" s="777"/>
      <c r="H16" s="778"/>
      <c r="I16" s="778"/>
      <c r="J16" s="777"/>
      <c r="K16" s="778"/>
      <c r="L16" s="777"/>
    </row>
    <row r="17" spans="1:12" ht="15.75" customHeight="1" thickBot="1" x14ac:dyDescent="0.3">
      <c r="A17" s="770"/>
      <c r="B17" s="770"/>
      <c r="G17" s="771"/>
    </row>
    <row r="18" spans="1:12" ht="19.7" customHeight="1" thickTop="1" thickBot="1" x14ac:dyDescent="0.3">
      <c r="A18" s="968" t="s">
        <v>25</v>
      </c>
      <c r="B18" s="969"/>
      <c r="C18" s="970"/>
      <c r="G18" s="771"/>
    </row>
    <row r="19" spans="1:12" ht="19.7" customHeight="1" thickTop="1" x14ac:dyDescent="0.25">
      <c r="A19" s="788" t="s">
        <v>17</v>
      </c>
      <c r="B19" s="788"/>
      <c r="C19" s="789" t="s">
        <v>18</v>
      </c>
      <c r="D19" s="790" t="s">
        <v>12</v>
      </c>
      <c r="E19" s="791" t="s">
        <v>13</v>
      </c>
      <c r="F19" s="790" t="s">
        <v>19</v>
      </c>
      <c r="G19" s="791" t="s">
        <v>20</v>
      </c>
      <c r="H19" s="790" t="s">
        <v>21</v>
      </c>
      <c r="I19" s="792" t="s">
        <v>22</v>
      </c>
      <c r="J19" s="791" t="s">
        <v>23</v>
      </c>
      <c r="K19" s="792" t="s">
        <v>24</v>
      </c>
      <c r="L19" s="793" t="s">
        <v>10</v>
      </c>
    </row>
    <row r="20" spans="1:12" ht="19.7" customHeight="1" x14ac:dyDescent="0.25">
      <c r="A20" s="775">
        <v>45424</v>
      </c>
      <c r="B20" s="775" t="s">
        <v>212</v>
      </c>
      <c r="C20" s="794" t="s">
        <v>694</v>
      </c>
      <c r="D20" s="777" t="s">
        <v>255</v>
      </c>
      <c r="E20" s="778">
        <v>20</v>
      </c>
      <c r="F20" s="777" t="s">
        <v>688</v>
      </c>
      <c r="G20" s="777" t="s">
        <v>695</v>
      </c>
      <c r="H20" s="778">
        <v>1</v>
      </c>
      <c r="I20" s="795" t="s">
        <v>690</v>
      </c>
      <c r="J20" s="777" t="s">
        <v>691</v>
      </c>
      <c r="K20" s="795" t="s">
        <v>692</v>
      </c>
      <c r="L20" s="796" t="s">
        <v>696</v>
      </c>
    </row>
    <row r="21" spans="1:12" ht="19.7" customHeight="1" x14ac:dyDescent="0.25">
      <c r="A21" s="775"/>
      <c r="B21" s="785"/>
      <c r="C21" s="797"/>
      <c r="D21" s="778"/>
      <c r="E21" s="777"/>
      <c r="F21" s="778"/>
      <c r="G21" s="777"/>
      <c r="H21" s="798"/>
      <c r="I21" s="778"/>
      <c r="J21" s="777"/>
      <c r="K21" s="778"/>
      <c r="L21" s="777"/>
    </row>
    <row r="22" spans="1:12" ht="19.7" customHeight="1" x14ac:dyDescent="0.25">
      <c r="A22" s="799"/>
      <c r="B22" s="799"/>
      <c r="C22" s="800"/>
      <c r="D22" s="795"/>
      <c r="E22" s="796"/>
      <c r="F22" s="795"/>
      <c r="G22" s="795"/>
      <c r="H22" s="799"/>
      <c r="I22" s="795"/>
      <c r="J22" s="796"/>
      <c r="K22" s="795"/>
      <c r="L22" s="796"/>
    </row>
    <row r="23" spans="1:12" ht="20.100000000000001" customHeight="1" thickBot="1" x14ac:dyDescent="0.3"/>
    <row r="24" spans="1:12" ht="19.7" customHeight="1" thickTop="1" thickBot="1" x14ac:dyDescent="0.3">
      <c r="A24" s="971" t="s">
        <v>26</v>
      </c>
      <c r="B24" s="972"/>
      <c r="C24" s="972"/>
      <c r="D24" s="972"/>
      <c r="E24" s="973"/>
      <c r="F24" s="801"/>
      <c r="G24" s="801"/>
      <c r="H24" s="801"/>
      <c r="I24" s="801"/>
      <c r="J24" s="802"/>
      <c r="K24" s="801"/>
    </row>
    <row r="25" spans="1:12" ht="19.7" customHeight="1" thickTop="1" x14ac:dyDescent="0.25">
      <c r="A25" s="788" t="s">
        <v>17</v>
      </c>
      <c r="B25" s="803"/>
      <c r="C25" s="789" t="s">
        <v>18</v>
      </c>
      <c r="D25" s="790" t="s">
        <v>12</v>
      </c>
      <c r="E25" s="804" t="s">
        <v>13</v>
      </c>
      <c r="F25" s="790" t="s">
        <v>19</v>
      </c>
      <c r="G25" s="791"/>
      <c r="H25" s="790"/>
      <c r="I25" s="792" t="s">
        <v>22</v>
      </c>
      <c r="J25" s="791" t="s">
        <v>23</v>
      </c>
      <c r="K25" s="792" t="s">
        <v>24</v>
      </c>
      <c r="L25" s="793" t="s">
        <v>10</v>
      </c>
    </row>
    <row r="26" spans="1:12" ht="19.7" customHeight="1" x14ac:dyDescent="0.25">
      <c r="A26" s="805"/>
      <c r="B26" s="795"/>
      <c r="C26" s="800"/>
      <c r="D26" s="795"/>
      <c r="E26" s="796"/>
      <c r="F26" s="795"/>
      <c r="G26" s="795"/>
      <c r="H26" s="799"/>
      <c r="I26" s="795"/>
      <c r="J26" s="796"/>
      <c r="K26" s="795"/>
      <c r="L26" s="796"/>
    </row>
    <row r="27" spans="1:12" ht="19.7" customHeight="1" x14ac:dyDescent="0.25">
      <c r="A27" s="805"/>
      <c r="B27" s="795"/>
      <c r="C27" s="800"/>
      <c r="D27" s="795"/>
      <c r="E27" s="796"/>
      <c r="F27" s="795"/>
      <c r="G27" s="795"/>
      <c r="H27" s="799"/>
      <c r="I27" s="795"/>
      <c r="J27" s="796"/>
      <c r="K27" s="795"/>
      <c r="L27" s="796"/>
    </row>
    <row r="28" spans="1:12" ht="19.7" customHeight="1" x14ac:dyDescent="0.25">
      <c r="A28" s="805"/>
      <c r="B28" s="795"/>
      <c r="C28" s="800"/>
      <c r="D28" s="795"/>
      <c r="E28" s="796"/>
      <c r="F28" s="795"/>
      <c r="G28" s="795"/>
      <c r="H28" s="799"/>
      <c r="I28" s="795"/>
      <c r="J28" s="796"/>
      <c r="K28" s="795"/>
      <c r="L28" s="796"/>
    </row>
    <row r="29" spans="1:12" ht="19.7" customHeight="1" x14ac:dyDescent="0.25">
      <c r="A29" s="805"/>
      <c r="B29" s="795"/>
      <c r="C29" s="800"/>
      <c r="D29" s="795"/>
      <c r="E29" s="796"/>
      <c r="F29" s="795"/>
      <c r="G29" s="795"/>
      <c r="H29" s="799"/>
      <c r="I29" s="795"/>
      <c r="J29" s="796"/>
      <c r="K29" s="795"/>
      <c r="L29" s="796"/>
    </row>
    <row r="30" spans="1:12" s="770" customFormat="1" ht="13.9" x14ac:dyDescent="0.25">
      <c r="C30" s="806"/>
      <c r="E30" s="771"/>
      <c r="F30" s="807"/>
      <c r="G30" s="807"/>
      <c r="H30" s="808"/>
      <c r="I30" s="807"/>
      <c r="J30" s="809"/>
      <c r="L30" s="771"/>
    </row>
    <row r="32" spans="1:12" ht="13.5" customHeight="1" x14ac:dyDescent="0.25">
      <c r="D32" s="810"/>
      <c r="F32" s="811"/>
      <c r="G32" s="810"/>
      <c r="H32" s="810"/>
      <c r="I32" s="810"/>
      <c r="J32" s="812"/>
      <c r="K32" s="810"/>
      <c r="L32" s="812"/>
    </row>
    <row r="33" spans="1:12" x14ac:dyDescent="0.25">
      <c r="D33" s="810"/>
      <c r="G33" s="810"/>
      <c r="H33" s="810"/>
      <c r="I33" s="810"/>
      <c r="J33" s="812"/>
      <c r="K33" s="810"/>
      <c r="L33" s="812"/>
    </row>
    <row r="34" spans="1:12" x14ac:dyDescent="0.25">
      <c r="D34" s="810"/>
      <c r="G34" s="810"/>
      <c r="H34" s="810"/>
      <c r="I34" s="810"/>
      <c r="J34" s="812"/>
      <c r="K34" s="810"/>
      <c r="L34" s="812"/>
    </row>
    <row r="35" spans="1:12" s="770" customFormat="1" x14ac:dyDescent="0.25">
      <c r="A35" s="769"/>
      <c r="B35" s="769"/>
      <c r="C35" s="787"/>
      <c r="D35" s="810"/>
      <c r="E35" s="771"/>
      <c r="G35" s="810"/>
      <c r="H35" s="810"/>
      <c r="I35" s="810"/>
      <c r="J35" s="812"/>
      <c r="L35" s="771"/>
    </row>
  </sheetData>
  <mergeCells count="5">
    <mergeCell ref="A1:L1"/>
    <mergeCell ref="A2:L2"/>
    <mergeCell ref="A3:C3"/>
    <mergeCell ref="A18:C18"/>
    <mergeCell ref="A24:E24"/>
  </mergeCells>
  <phoneticPr fontId="3"/>
  <pageMargins left="0.51181102362204722" right="0.51181102362204722" top="0.94488188976377963" bottom="0.55118110236220474" header="0.51181102362204722" footer="0.31496062992125984"/>
  <pageSetup paperSize="9" scale="80" orientation="landscape" horizontalDpi="4294967293" r:id="rId1"/>
  <headerFooter>
    <oddFooter>&amp;R広報部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">
    <tabColor rgb="FFFF99FF"/>
  </sheetPr>
  <dimension ref="A1:M47"/>
  <sheetViews>
    <sheetView workbookViewId="0">
      <selection sqref="A1:L1"/>
    </sheetView>
  </sheetViews>
  <sheetFormatPr defaultColWidth="9.1328125" defaultRowHeight="12.75" x14ac:dyDescent="0.25"/>
  <cols>
    <col min="1" max="1" width="13.3984375" customWidth="1"/>
    <col min="2" max="2" width="12.1328125" customWidth="1"/>
    <col min="3" max="3" width="4.46484375" customWidth="1"/>
    <col min="4" max="4" width="3.59765625" customWidth="1"/>
    <col min="5" max="5" width="4.46484375" customWidth="1"/>
    <col min="6" max="6" width="6.59765625" customWidth="1"/>
    <col min="7" max="7" width="4.46484375" customWidth="1"/>
    <col min="8" max="8" width="3.59765625" customWidth="1"/>
    <col min="9" max="9" width="4.46484375" customWidth="1"/>
    <col min="10" max="10" width="12.1328125" customWidth="1"/>
    <col min="11" max="11" width="5.86328125" bestFit="1" customWidth="1"/>
    <col min="12" max="13" width="13.59765625" customWidth="1"/>
  </cols>
  <sheetData>
    <row r="1" spans="1:13" ht="22.5" customHeight="1" x14ac:dyDescent="0.25">
      <c r="A1" s="1389" t="s">
        <v>133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501"/>
    </row>
    <row r="2" spans="1:13" ht="27" customHeight="1" x14ac:dyDescent="0.25">
      <c r="A2" s="605"/>
      <c r="B2" s="1356"/>
      <c r="C2" s="1356"/>
      <c r="D2" s="1356"/>
      <c r="E2" s="1356"/>
      <c r="F2" s="1356"/>
      <c r="G2" s="1"/>
    </row>
    <row r="3" spans="1:13" ht="27.75" customHeight="1" x14ac:dyDescent="0.25">
      <c r="A3" s="172" t="s">
        <v>33</v>
      </c>
      <c r="B3" s="173">
        <v>6</v>
      </c>
      <c r="C3" s="174" t="s">
        <v>34</v>
      </c>
      <c r="D3" s="174"/>
      <c r="E3" s="174">
        <v>11</v>
      </c>
      <c r="F3" s="175" t="s">
        <v>35</v>
      </c>
      <c r="G3" s="1390" t="s">
        <v>41</v>
      </c>
      <c r="H3" s="1391"/>
      <c r="I3" s="1390"/>
      <c r="J3" s="1392"/>
      <c r="K3" s="1392"/>
      <c r="L3" s="1391"/>
      <c r="M3" s="290"/>
    </row>
    <row r="4" spans="1:13" ht="27.75" customHeight="1" x14ac:dyDescent="0.25">
      <c r="A4" s="172" t="s">
        <v>27</v>
      </c>
      <c r="B4" s="1393" t="s">
        <v>484</v>
      </c>
      <c r="C4" s="1394"/>
      <c r="D4" s="1394"/>
      <c r="E4" s="1394"/>
      <c r="F4" s="1395"/>
      <c r="G4" s="1390" t="s">
        <v>28</v>
      </c>
      <c r="H4" s="1391"/>
      <c r="I4" s="1390" t="s">
        <v>485</v>
      </c>
      <c r="J4" s="1392"/>
      <c r="K4" s="1392"/>
      <c r="L4" s="1391"/>
      <c r="M4" s="290"/>
    </row>
    <row r="5" spans="1:13" ht="27" customHeight="1" x14ac:dyDescent="0.25">
      <c r="A5" s="262" t="s">
        <v>40</v>
      </c>
      <c r="B5" s="1386"/>
      <c r="C5" s="1388"/>
      <c r="D5" s="1388"/>
      <c r="E5" s="1388"/>
      <c r="F5" s="1388"/>
      <c r="G5" s="1386" t="s">
        <v>29</v>
      </c>
      <c r="H5" s="1387"/>
      <c r="I5" s="1386"/>
      <c r="J5" s="1388"/>
      <c r="K5" s="1388"/>
      <c r="L5" s="1387"/>
      <c r="M5" s="266"/>
    </row>
    <row r="6" spans="1:13" x14ac:dyDescent="0.25">
      <c r="A6" s="77"/>
      <c r="F6" s="1"/>
      <c r="G6" s="1"/>
      <c r="L6" s="84"/>
    </row>
    <row r="7" spans="1:13" ht="18.75" x14ac:dyDescent="0.25">
      <c r="A7" s="262" t="s">
        <v>30</v>
      </c>
      <c r="B7" s="1382" t="s">
        <v>12</v>
      </c>
      <c r="C7" s="1383"/>
      <c r="D7" s="1383"/>
      <c r="E7" s="176"/>
      <c r="F7" s="177" t="s">
        <v>1</v>
      </c>
      <c r="G7" s="176"/>
      <c r="H7" s="1384" t="s">
        <v>12</v>
      </c>
      <c r="I7" s="1384"/>
      <c r="J7" s="1385"/>
      <c r="K7" s="1386" t="s">
        <v>23</v>
      </c>
      <c r="L7" s="1387"/>
      <c r="M7" s="266"/>
    </row>
    <row r="8" spans="1:13" ht="27" customHeight="1" x14ac:dyDescent="0.25">
      <c r="A8" s="59" t="s">
        <v>3</v>
      </c>
      <c r="B8" s="1377" t="s">
        <v>329</v>
      </c>
      <c r="C8" s="1378"/>
      <c r="D8" s="1378"/>
      <c r="E8" s="178"/>
      <c r="F8" s="179" t="s">
        <v>31</v>
      </c>
      <c r="G8" s="179"/>
      <c r="H8" s="1378" t="s">
        <v>486</v>
      </c>
      <c r="I8" s="1378"/>
      <c r="J8" s="1379"/>
      <c r="K8" s="180" t="s">
        <v>57</v>
      </c>
      <c r="L8" s="1373" t="s">
        <v>490</v>
      </c>
      <c r="M8" s="291"/>
    </row>
    <row r="9" spans="1:13" ht="14.1" customHeight="1" x14ac:dyDescent="0.25">
      <c r="A9" s="1331" t="s">
        <v>260</v>
      </c>
      <c r="B9" s="181"/>
      <c r="C9" s="1381">
        <f>IF(E9="","",SUM(E9:E10))</f>
        <v>0</v>
      </c>
      <c r="D9" s="1380" t="s">
        <v>51</v>
      </c>
      <c r="E9" s="61">
        <v>0</v>
      </c>
      <c r="F9" s="266" t="s">
        <v>50</v>
      </c>
      <c r="G9" s="266">
        <v>3</v>
      </c>
      <c r="H9" s="1380" t="s">
        <v>52</v>
      </c>
      <c r="I9" s="1381">
        <f>IF(E9="","",SUM(G9:G10))</f>
        <v>6</v>
      </c>
      <c r="J9" s="182"/>
      <c r="K9" s="1376" t="s">
        <v>58</v>
      </c>
      <c r="L9" s="1374"/>
      <c r="M9" s="292"/>
    </row>
    <row r="10" spans="1:13" ht="14.1" customHeight="1" x14ac:dyDescent="0.25">
      <c r="A10" s="1331"/>
      <c r="B10" s="181"/>
      <c r="C10" s="1381"/>
      <c r="D10" s="1380"/>
      <c r="E10" s="61">
        <v>0</v>
      </c>
      <c r="F10" s="266" t="s">
        <v>50</v>
      </c>
      <c r="G10" s="266">
        <v>3</v>
      </c>
      <c r="H10" s="1380"/>
      <c r="I10" s="1381"/>
      <c r="J10" s="182"/>
      <c r="K10" s="1376"/>
      <c r="L10" s="1374"/>
      <c r="M10" s="292"/>
    </row>
    <row r="11" spans="1:13" ht="14.1" customHeight="1" x14ac:dyDescent="0.25">
      <c r="A11" s="1331" t="s">
        <v>72</v>
      </c>
      <c r="B11" s="181"/>
      <c r="C11" s="1381"/>
      <c r="D11" s="1380"/>
      <c r="E11" s="61"/>
      <c r="F11" s="266" t="s">
        <v>50</v>
      </c>
      <c r="G11" s="266"/>
      <c r="H11" s="1380"/>
      <c r="I11" s="1381"/>
      <c r="J11" s="182"/>
      <c r="K11" s="1376" t="s">
        <v>2</v>
      </c>
      <c r="L11" s="1374"/>
      <c r="M11" s="292"/>
    </row>
    <row r="12" spans="1:13" ht="14.1" customHeight="1" x14ac:dyDescent="0.25">
      <c r="A12" s="1331"/>
      <c r="B12" s="181"/>
      <c r="C12" s="1381"/>
      <c r="D12" s="1380"/>
      <c r="E12" s="61"/>
      <c r="F12" s="266" t="s">
        <v>50</v>
      </c>
      <c r="G12" s="266"/>
      <c r="H12" s="1380"/>
      <c r="I12" s="1381"/>
      <c r="J12" s="182"/>
      <c r="K12" s="1376"/>
      <c r="L12" s="1374"/>
      <c r="M12" s="292"/>
    </row>
    <row r="13" spans="1:13" ht="18.75" x14ac:dyDescent="0.25">
      <c r="A13" s="67"/>
      <c r="B13" s="181"/>
      <c r="C13" s="265"/>
      <c r="D13" s="266"/>
      <c r="E13" s="61"/>
      <c r="F13" s="266" t="s">
        <v>335</v>
      </c>
      <c r="G13" s="266"/>
      <c r="H13" s="266"/>
      <c r="I13" s="265"/>
      <c r="J13" s="182"/>
      <c r="K13" s="1376"/>
      <c r="L13" s="1375"/>
      <c r="M13" s="292"/>
    </row>
    <row r="14" spans="1:13" ht="27.75" customHeight="1" x14ac:dyDescent="0.25">
      <c r="A14" s="59" t="s">
        <v>4</v>
      </c>
      <c r="B14" s="1377" t="s">
        <v>256</v>
      </c>
      <c r="C14" s="1378"/>
      <c r="D14" s="1378"/>
      <c r="E14" s="178"/>
      <c r="F14" s="179" t="s">
        <v>31</v>
      </c>
      <c r="G14" s="179"/>
      <c r="H14" s="1378" t="s">
        <v>426</v>
      </c>
      <c r="I14" s="1378"/>
      <c r="J14" s="1379"/>
      <c r="K14" s="180" t="s">
        <v>57</v>
      </c>
      <c r="L14" s="1373" t="s">
        <v>491</v>
      </c>
      <c r="M14" s="293"/>
    </row>
    <row r="15" spans="1:13" ht="14.1" customHeight="1" x14ac:dyDescent="0.25">
      <c r="A15" s="1331" t="s">
        <v>487</v>
      </c>
      <c r="B15" s="181"/>
      <c r="C15" s="1381">
        <f>IF(E15="","",SUM(E15:E16))</f>
        <v>2</v>
      </c>
      <c r="D15" s="1380" t="s">
        <v>51</v>
      </c>
      <c r="E15" s="61">
        <v>2</v>
      </c>
      <c r="F15" s="266" t="s">
        <v>50</v>
      </c>
      <c r="G15" s="266">
        <v>2</v>
      </c>
      <c r="H15" s="1380" t="s">
        <v>52</v>
      </c>
      <c r="I15" s="1381">
        <f>IF(E15="","",SUM(G15:G16))</f>
        <v>3</v>
      </c>
      <c r="J15" s="182"/>
      <c r="K15" s="1376" t="s">
        <v>58</v>
      </c>
      <c r="L15" s="1374"/>
      <c r="M15" s="294"/>
    </row>
    <row r="16" spans="1:13" ht="14.1" customHeight="1" x14ac:dyDescent="0.25">
      <c r="A16" s="1331"/>
      <c r="B16" s="181"/>
      <c r="C16" s="1381"/>
      <c r="D16" s="1380"/>
      <c r="E16" s="61">
        <v>0</v>
      </c>
      <c r="F16" s="266" t="s">
        <v>50</v>
      </c>
      <c r="G16" s="266">
        <v>1</v>
      </c>
      <c r="H16" s="1380"/>
      <c r="I16" s="1381"/>
      <c r="J16" s="182"/>
      <c r="K16" s="1376"/>
      <c r="L16" s="1374"/>
      <c r="M16" s="294"/>
    </row>
    <row r="17" spans="1:13" ht="14.1" customHeight="1" x14ac:dyDescent="0.25">
      <c r="A17" s="1331" t="s">
        <v>72</v>
      </c>
      <c r="B17" s="181"/>
      <c r="C17" s="1381"/>
      <c r="D17" s="1380"/>
      <c r="E17" s="61"/>
      <c r="F17" s="266" t="s">
        <v>50</v>
      </c>
      <c r="G17" s="266"/>
      <c r="H17" s="1380"/>
      <c r="I17" s="1381"/>
      <c r="J17" s="182"/>
      <c r="K17" s="1376" t="s">
        <v>2</v>
      </c>
      <c r="L17" s="1374"/>
      <c r="M17" s="294"/>
    </row>
    <row r="18" spans="1:13" ht="14.1" customHeight="1" x14ac:dyDescent="0.25">
      <c r="A18" s="1331"/>
      <c r="B18" s="181"/>
      <c r="C18" s="1381"/>
      <c r="D18" s="1380"/>
      <c r="E18" s="61"/>
      <c r="F18" s="266" t="s">
        <v>50</v>
      </c>
      <c r="G18" s="266"/>
      <c r="H18" s="1380"/>
      <c r="I18" s="1381"/>
      <c r="J18" s="182"/>
      <c r="K18" s="1376"/>
      <c r="L18" s="1374"/>
      <c r="M18" s="294"/>
    </row>
    <row r="19" spans="1:13" ht="18.75" x14ac:dyDescent="0.25">
      <c r="A19" s="60"/>
      <c r="B19" s="181"/>
      <c r="C19" s="265"/>
      <c r="D19" s="266"/>
      <c r="E19" s="61"/>
      <c r="F19" s="266" t="s">
        <v>335</v>
      </c>
      <c r="G19" s="266"/>
      <c r="H19" s="266"/>
      <c r="I19" s="265"/>
      <c r="J19" s="182"/>
      <c r="K19" s="1376"/>
      <c r="L19" s="1375"/>
      <c r="M19" s="294"/>
    </row>
    <row r="20" spans="1:13" ht="27.75" customHeight="1" x14ac:dyDescent="0.25">
      <c r="A20" s="59" t="s">
        <v>5</v>
      </c>
      <c r="B20" s="1377" t="str">
        <f>H8</f>
        <v>FCラーゴ河口湖</v>
      </c>
      <c r="C20" s="1378"/>
      <c r="D20" s="1378"/>
      <c r="E20" s="178"/>
      <c r="F20" s="179" t="s">
        <v>31</v>
      </c>
      <c r="G20" s="179"/>
      <c r="H20" s="1378" t="str">
        <f>H14</f>
        <v>八ヶ岳グランデFC</v>
      </c>
      <c r="I20" s="1378"/>
      <c r="J20" s="1379"/>
      <c r="K20" s="180" t="s">
        <v>57</v>
      </c>
      <c r="L20" s="1373" t="s">
        <v>492</v>
      </c>
      <c r="M20" s="293"/>
    </row>
    <row r="21" spans="1:13" ht="14.1" customHeight="1" x14ac:dyDescent="0.25">
      <c r="A21" s="1331" t="s">
        <v>488</v>
      </c>
      <c r="B21" s="181"/>
      <c r="C21" s="1381">
        <f>IF(E21="","",SUM(E21:E22))</f>
        <v>2</v>
      </c>
      <c r="D21" s="1380" t="s">
        <v>51</v>
      </c>
      <c r="E21" s="61">
        <v>0</v>
      </c>
      <c r="F21" s="266" t="s">
        <v>50</v>
      </c>
      <c r="G21" s="266">
        <v>0</v>
      </c>
      <c r="H21" s="1380" t="s">
        <v>52</v>
      </c>
      <c r="I21" s="1381">
        <f>IF(E21="","",SUM(G21:G22))</f>
        <v>0</v>
      </c>
      <c r="J21" s="182"/>
      <c r="K21" s="1376" t="s">
        <v>58</v>
      </c>
      <c r="L21" s="1374"/>
      <c r="M21" s="294"/>
    </row>
    <row r="22" spans="1:13" ht="14.1" customHeight="1" x14ac:dyDescent="0.25">
      <c r="A22" s="1331"/>
      <c r="B22" s="181"/>
      <c r="C22" s="1381"/>
      <c r="D22" s="1380"/>
      <c r="E22" s="61">
        <v>2</v>
      </c>
      <c r="F22" s="266" t="s">
        <v>50</v>
      </c>
      <c r="G22" s="266">
        <v>0</v>
      </c>
      <c r="H22" s="1380"/>
      <c r="I22" s="1381"/>
      <c r="J22" s="182"/>
      <c r="K22" s="1376"/>
      <c r="L22" s="1374"/>
      <c r="M22" s="294"/>
    </row>
    <row r="23" spans="1:13" ht="14.1" customHeight="1" x14ac:dyDescent="0.25">
      <c r="A23" s="1331" t="s">
        <v>489</v>
      </c>
      <c r="B23" s="181"/>
      <c r="C23" s="1381"/>
      <c r="D23" s="1380"/>
      <c r="E23" s="61"/>
      <c r="F23" s="266" t="s">
        <v>50</v>
      </c>
      <c r="G23" s="266"/>
      <c r="H23" s="1380"/>
      <c r="I23" s="1381"/>
      <c r="J23" s="182"/>
      <c r="K23" s="1376" t="s">
        <v>2</v>
      </c>
      <c r="L23" s="1374"/>
      <c r="M23" s="294"/>
    </row>
    <row r="24" spans="1:13" ht="14.1" customHeight="1" x14ac:dyDescent="0.25">
      <c r="A24" s="1331"/>
      <c r="B24" s="181"/>
      <c r="C24" s="1381"/>
      <c r="D24" s="1380"/>
      <c r="E24" s="61"/>
      <c r="F24" s="266" t="s">
        <v>50</v>
      </c>
      <c r="G24" s="266"/>
      <c r="H24" s="1380"/>
      <c r="I24" s="1381"/>
      <c r="J24" s="182"/>
      <c r="K24" s="1376"/>
      <c r="L24" s="1374"/>
      <c r="M24" s="294"/>
    </row>
    <row r="25" spans="1:13" ht="18.75" x14ac:dyDescent="0.25">
      <c r="A25" s="67"/>
      <c r="B25" s="181" t="s">
        <v>505</v>
      </c>
      <c r="C25" s="265"/>
      <c r="D25" s="266"/>
      <c r="E25" s="61"/>
      <c r="F25" s="266" t="s">
        <v>335</v>
      </c>
      <c r="G25" s="266"/>
      <c r="H25" s="266"/>
      <c r="I25" s="265"/>
      <c r="J25" s="182" t="s">
        <v>507</v>
      </c>
      <c r="K25" s="1376"/>
      <c r="L25" s="1375"/>
      <c r="M25" s="294"/>
    </row>
    <row r="26" spans="1:13" ht="27" customHeight="1" x14ac:dyDescent="0.25">
      <c r="A26" s="59" t="s">
        <v>9</v>
      </c>
      <c r="B26" s="1377" t="s">
        <v>495</v>
      </c>
      <c r="C26" s="1378"/>
      <c r="D26" s="1378"/>
      <c r="E26" s="178"/>
      <c r="F26" s="179" t="s">
        <v>31</v>
      </c>
      <c r="G26" s="179"/>
      <c r="H26" s="1378" t="s">
        <v>413</v>
      </c>
      <c r="I26" s="1378"/>
      <c r="J26" s="1379"/>
      <c r="K26" s="180" t="s">
        <v>57</v>
      </c>
      <c r="L26" s="1373" t="s">
        <v>496</v>
      </c>
      <c r="M26" s="293"/>
    </row>
    <row r="27" spans="1:13" ht="14.1" customHeight="1" x14ac:dyDescent="0.25">
      <c r="A27" s="1331" t="s">
        <v>62</v>
      </c>
      <c r="B27" s="181"/>
      <c r="C27" s="1381">
        <f>IF(E27="","",SUM(E27:E28))</f>
        <v>5</v>
      </c>
      <c r="D27" s="1380" t="s">
        <v>51</v>
      </c>
      <c r="E27" s="61">
        <v>4</v>
      </c>
      <c r="F27" s="266" t="s">
        <v>50</v>
      </c>
      <c r="G27" s="266">
        <v>0</v>
      </c>
      <c r="H27" s="1380" t="s">
        <v>52</v>
      </c>
      <c r="I27" s="1381">
        <f>IF(E27="","",SUM(G27:G28))</f>
        <v>0</v>
      </c>
      <c r="J27" s="182"/>
      <c r="K27" s="1376" t="s">
        <v>58</v>
      </c>
      <c r="L27" s="1374"/>
      <c r="M27" s="294"/>
    </row>
    <row r="28" spans="1:13" ht="14.1" customHeight="1" x14ac:dyDescent="0.25">
      <c r="A28" s="1331"/>
      <c r="B28" s="181"/>
      <c r="C28" s="1381"/>
      <c r="D28" s="1380"/>
      <c r="E28" s="61">
        <v>1</v>
      </c>
      <c r="F28" s="266" t="s">
        <v>50</v>
      </c>
      <c r="G28" s="266">
        <v>0</v>
      </c>
      <c r="H28" s="1380"/>
      <c r="I28" s="1381"/>
      <c r="J28" s="182"/>
      <c r="K28" s="1376"/>
      <c r="L28" s="1374"/>
      <c r="M28" s="294"/>
    </row>
    <row r="29" spans="1:13" ht="14.1" customHeight="1" x14ac:dyDescent="0.25">
      <c r="A29" s="1331" t="s">
        <v>72</v>
      </c>
      <c r="B29" s="181"/>
      <c r="C29" s="1381"/>
      <c r="D29" s="1380"/>
      <c r="E29" s="61"/>
      <c r="F29" s="266" t="s">
        <v>50</v>
      </c>
      <c r="G29" s="266"/>
      <c r="H29" s="1380"/>
      <c r="I29" s="1381"/>
      <c r="J29" s="182"/>
      <c r="K29" s="1376" t="s">
        <v>2</v>
      </c>
      <c r="L29" s="1374"/>
      <c r="M29" s="294"/>
    </row>
    <row r="30" spans="1:13" ht="14.1" customHeight="1" x14ac:dyDescent="0.25">
      <c r="A30" s="1331"/>
      <c r="B30" s="181"/>
      <c r="C30" s="1381"/>
      <c r="D30" s="1380"/>
      <c r="E30" s="61"/>
      <c r="F30" s="266" t="s">
        <v>50</v>
      </c>
      <c r="G30" s="266"/>
      <c r="H30" s="1380"/>
      <c r="I30" s="1381"/>
      <c r="J30" s="182"/>
      <c r="K30" s="1376"/>
      <c r="L30" s="1374"/>
      <c r="M30" s="294"/>
    </row>
    <row r="31" spans="1:13" ht="18.75" x14ac:dyDescent="0.25">
      <c r="A31" s="60"/>
      <c r="B31" s="181"/>
      <c r="C31" s="265"/>
      <c r="D31" s="266"/>
      <c r="E31" s="61"/>
      <c r="F31" s="266" t="s">
        <v>335</v>
      </c>
      <c r="G31" s="266"/>
      <c r="H31" s="266"/>
      <c r="I31" s="265"/>
      <c r="J31" s="182"/>
      <c r="K31" s="1376"/>
      <c r="L31" s="1375"/>
      <c r="M31" s="294"/>
    </row>
    <row r="32" spans="1:13" ht="27.75" customHeight="1" x14ac:dyDescent="0.25">
      <c r="A32" s="59" t="s">
        <v>7</v>
      </c>
      <c r="B32" s="1377" t="s">
        <v>397</v>
      </c>
      <c r="C32" s="1378"/>
      <c r="D32" s="1378"/>
      <c r="E32" s="178"/>
      <c r="F32" s="179" t="s">
        <v>31</v>
      </c>
      <c r="G32" s="179"/>
      <c r="H32" s="1378" t="s">
        <v>430</v>
      </c>
      <c r="I32" s="1378"/>
      <c r="J32" s="1379"/>
      <c r="K32" s="180" t="s">
        <v>57</v>
      </c>
      <c r="L32" s="1373" t="s">
        <v>497</v>
      </c>
      <c r="M32" s="293"/>
    </row>
    <row r="33" spans="1:13" ht="14.1" customHeight="1" x14ac:dyDescent="0.25">
      <c r="A33" s="1331" t="s">
        <v>493</v>
      </c>
      <c r="B33" s="181"/>
      <c r="C33" s="1381">
        <f>IF(E33="","",SUM(E33:E36))</f>
        <v>2</v>
      </c>
      <c r="D33" s="1380" t="s">
        <v>51</v>
      </c>
      <c r="E33" s="61">
        <v>0</v>
      </c>
      <c r="F33" s="266" t="s">
        <v>50</v>
      </c>
      <c r="G33" s="266">
        <v>1</v>
      </c>
      <c r="H33" s="1380" t="s">
        <v>52</v>
      </c>
      <c r="I33" s="1381">
        <f>IF(E33="","",SUM(G33:G36))</f>
        <v>1</v>
      </c>
      <c r="J33" s="182"/>
      <c r="K33" s="1376" t="s">
        <v>58</v>
      </c>
      <c r="L33" s="1374"/>
      <c r="M33" s="294"/>
    </row>
    <row r="34" spans="1:13" ht="14.1" customHeight="1" x14ac:dyDescent="0.25">
      <c r="A34" s="1331"/>
      <c r="B34" s="181"/>
      <c r="C34" s="1381"/>
      <c r="D34" s="1380"/>
      <c r="E34" s="61">
        <v>1</v>
      </c>
      <c r="F34" s="266" t="s">
        <v>50</v>
      </c>
      <c r="G34" s="266">
        <v>0</v>
      </c>
      <c r="H34" s="1380"/>
      <c r="I34" s="1381"/>
      <c r="J34" s="182"/>
      <c r="K34" s="1376"/>
      <c r="L34" s="1374"/>
      <c r="M34" s="294"/>
    </row>
    <row r="35" spans="1:13" ht="14.1" customHeight="1" x14ac:dyDescent="0.25">
      <c r="A35" s="1331" t="s">
        <v>72</v>
      </c>
      <c r="B35" s="181"/>
      <c r="C35" s="1381"/>
      <c r="D35" s="1380"/>
      <c r="E35" s="61">
        <v>0</v>
      </c>
      <c r="F35" s="266" t="s">
        <v>50</v>
      </c>
      <c r="G35" s="266">
        <v>0</v>
      </c>
      <c r="H35" s="1380"/>
      <c r="I35" s="1381"/>
      <c r="J35" s="182"/>
      <c r="K35" s="1376" t="s">
        <v>2</v>
      </c>
      <c r="L35" s="1374"/>
      <c r="M35" s="294"/>
    </row>
    <row r="36" spans="1:13" ht="14.1" customHeight="1" x14ac:dyDescent="0.25">
      <c r="A36" s="1331"/>
      <c r="B36" s="181"/>
      <c r="C36" s="1381"/>
      <c r="D36" s="1380"/>
      <c r="E36" s="61">
        <v>1</v>
      </c>
      <c r="F36" s="266" t="s">
        <v>50</v>
      </c>
      <c r="G36" s="266">
        <v>0</v>
      </c>
      <c r="H36" s="1380"/>
      <c r="I36" s="1381"/>
      <c r="J36" s="182"/>
      <c r="K36" s="1376"/>
      <c r="L36" s="1374"/>
      <c r="M36" s="294"/>
    </row>
    <row r="37" spans="1:13" ht="18.75" x14ac:dyDescent="0.25">
      <c r="A37" s="67"/>
      <c r="B37" s="181"/>
      <c r="C37" s="265"/>
      <c r="D37" s="266"/>
      <c r="E37" s="61"/>
      <c r="F37" s="266" t="s">
        <v>335</v>
      </c>
      <c r="G37" s="266"/>
      <c r="H37" s="266"/>
      <c r="I37" s="265"/>
      <c r="J37" s="182"/>
      <c r="K37" s="1376"/>
      <c r="L37" s="1375"/>
      <c r="M37" s="294"/>
    </row>
    <row r="38" spans="1:13" ht="27" customHeight="1" x14ac:dyDescent="0.25">
      <c r="A38" s="59" t="s">
        <v>8</v>
      </c>
      <c r="B38" s="1377" t="str">
        <f>B26</f>
        <v>ファンタジスタFC</v>
      </c>
      <c r="C38" s="1378"/>
      <c r="D38" s="1378"/>
      <c r="E38" s="178"/>
      <c r="F38" s="179" t="s">
        <v>31</v>
      </c>
      <c r="G38" s="179"/>
      <c r="H38" s="1378" t="str">
        <f>B32</f>
        <v>竜北SSS</v>
      </c>
      <c r="I38" s="1378"/>
      <c r="J38" s="1379"/>
      <c r="K38" s="180" t="s">
        <v>57</v>
      </c>
      <c r="L38" s="1373" t="s">
        <v>498</v>
      </c>
      <c r="M38" s="293"/>
    </row>
    <row r="39" spans="1:13" ht="14.1" customHeight="1" x14ac:dyDescent="0.25">
      <c r="A39" s="1331" t="s">
        <v>494</v>
      </c>
      <c r="B39" s="181"/>
      <c r="C39" s="1381">
        <f>IF(E39="","",SUM(E39:E40))</f>
        <v>8</v>
      </c>
      <c r="D39" s="1380" t="s">
        <v>51</v>
      </c>
      <c r="E39" s="61">
        <v>2</v>
      </c>
      <c r="F39" s="266" t="s">
        <v>50</v>
      </c>
      <c r="G39" s="266">
        <v>0</v>
      </c>
      <c r="H39" s="1380" t="s">
        <v>52</v>
      </c>
      <c r="I39" s="1381">
        <f>IF(E39="","",SUM(G39:G40))</f>
        <v>0</v>
      </c>
      <c r="J39" s="182"/>
      <c r="K39" s="1376" t="s">
        <v>58</v>
      </c>
      <c r="L39" s="1374"/>
      <c r="M39" s="294"/>
    </row>
    <row r="40" spans="1:13" ht="14.1" customHeight="1" x14ac:dyDescent="0.25">
      <c r="A40" s="1331"/>
      <c r="B40" s="181"/>
      <c r="C40" s="1381"/>
      <c r="D40" s="1380"/>
      <c r="E40" s="61">
        <v>6</v>
      </c>
      <c r="F40" s="266" t="s">
        <v>50</v>
      </c>
      <c r="G40" s="266">
        <v>0</v>
      </c>
      <c r="H40" s="1380"/>
      <c r="I40" s="1381"/>
      <c r="J40" s="182"/>
      <c r="K40" s="1376"/>
      <c r="L40" s="1374"/>
      <c r="M40" s="294"/>
    </row>
    <row r="41" spans="1:13" ht="14.1" customHeight="1" x14ac:dyDescent="0.25">
      <c r="A41" s="1331" t="s">
        <v>73</v>
      </c>
      <c r="B41" s="181"/>
      <c r="C41" s="1381"/>
      <c r="D41" s="1380"/>
      <c r="E41" s="61"/>
      <c r="F41" s="266" t="s">
        <v>50</v>
      </c>
      <c r="G41" s="266"/>
      <c r="H41" s="1380"/>
      <c r="I41" s="1381"/>
      <c r="J41" s="182"/>
      <c r="K41" s="1376" t="s">
        <v>2</v>
      </c>
      <c r="L41" s="1374"/>
      <c r="M41" s="294"/>
    </row>
    <row r="42" spans="1:13" ht="14.1" customHeight="1" x14ac:dyDescent="0.25">
      <c r="A42" s="1331"/>
      <c r="B42" s="181"/>
      <c r="C42" s="1381"/>
      <c r="D42" s="1380"/>
      <c r="E42" s="61"/>
      <c r="F42" s="266" t="s">
        <v>50</v>
      </c>
      <c r="G42" s="266"/>
      <c r="H42" s="1380"/>
      <c r="I42" s="1381"/>
      <c r="J42" s="182"/>
      <c r="K42" s="1376"/>
      <c r="L42" s="1374"/>
      <c r="M42" s="294"/>
    </row>
    <row r="43" spans="1:13" ht="18.75" x14ac:dyDescent="0.25">
      <c r="A43" s="60"/>
      <c r="B43" s="263" t="s">
        <v>511</v>
      </c>
      <c r="C43" s="183"/>
      <c r="D43" s="184"/>
      <c r="E43" s="110"/>
      <c r="F43" s="184" t="s">
        <v>335</v>
      </c>
      <c r="G43" s="184"/>
      <c r="H43" s="184"/>
      <c r="I43" s="183"/>
      <c r="J43" s="264" t="s">
        <v>512</v>
      </c>
      <c r="K43" s="1376"/>
      <c r="L43" s="1375"/>
      <c r="M43" s="294"/>
    </row>
    <row r="44" spans="1:13" ht="17.100000000000001" customHeight="1" x14ac:dyDescent="0.25">
      <c r="F44" s="1"/>
      <c r="G44" s="1"/>
    </row>
    <row r="45" spans="1:13" ht="17.100000000000001" customHeight="1" x14ac:dyDescent="0.25">
      <c r="A45" s="19"/>
      <c r="F45" s="1"/>
      <c r="G45" s="1"/>
    </row>
    <row r="46" spans="1:13" ht="17.100000000000001" customHeight="1" x14ac:dyDescent="0.25">
      <c r="F46" s="1"/>
      <c r="G46" s="1"/>
    </row>
    <row r="47" spans="1:13" ht="17.100000000000001" customHeight="1" x14ac:dyDescent="0.25">
      <c r="A47" s="19"/>
      <c r="F47" s="1"/>
      <c r="G47" s="1"/>
    </row>
  </sheetData>
  <mergeCells count="103">
    <mergeCell ref="B5:F5"/>
    <mergeCell ref="G5:H5"/>
    <mergeCell ref="I5:L5"/>
    <mergeCell ref="A1:L1"/>
    <mergeCell ref="B2:F2"/>
    <mergeCell ref="G3:H3"/>
    <mergeCell ref="I3:L3"/>
    <mergeCell ref="B4:F4"/>
    <mergeCell ref="G4:H4"/>
    <mergeCell ref="I4:L4"/>
    <mergeCell ref="K7:L7"/>
    <mergeCell ref="B8:D8"/>
    <mergeCell ref="H8:J8"/>
    <mergeCell ref="L8:L13"/>
    <mergeCell ref="K15:K16"/>
    <mergeCell ref="A11:A12"/>
    <mergeCell ref="C11:C12"/>
    <mergeCell ref="D11:D12"/>
    <mergeCell ref="H11:H12"/>
    <mergeCell ref="I11:I12"/>
    <mergeCell ref="K11:K13"/>
    <mergeCell ref="A9:A10"/>
    <mergeCell ref="C9:C10"/>
    <mergeCell ref="D9:D10"/>
    <mergeCell ref="H9:H10"/>
    <mergeCell ref="I9:I10"/>
    <mergeCell ref="K9:K10"/>
    <mergeCell ref="L14:L19"/>
    <mergeCell ref="B14:D14"/>
    <mergeCell ref="H14:J14"/>
    <mergeCell ref="A15:A16"/>
    <mergeCell ref="C15:C16"/>
    <mergeCell ref="D15:D16"/>
    <mergeCell ref="H15:H16"/>
    <mergeCell ref="I15:I16"/>
    <mergeCell ref="B7:D7"/>
    <mergeCell ref="H7:J7"/>
    <mergeCell ref="A27:A28"/>
    <mergeCell ref="C27:C28"/>
    <mergeCell ref="D27:D28"/>
    <mergeCell ref="I29:I30"/>
    <mergeCell ref="B26:D26"/>
    <mergeCell ref="H26:J26"/>
    <mergeCell ref="C29:C30"/>
    <mergeCell ref="D29:D30"/>
    <mergeCell ref="A17:A18"/>
    <mergeCell ref="C17:C18"/>
    <mergeCell ref="D17:D18"/>
    <mergeCell ref="H17:H18"/>
    <mergeCell ref="I17:I18"/>
    <mergeCell ref="A21:A22"/>
    <mergeCell ref="C21:C22"/>
    <mergeCell ref="D21:D22"/>
    <mergeCell ref="H21:H22"/>
    <mergeCell ref="I21:I22"/>
    <mergeCell ref="A23:A24"/>
    <mergeCell ref="C23:C24"/>
    <mergeCell ref="D23:D24"/>
    <mergeCell ref="K17:K19"/>
    <mergeCell ref="A33:A34"/>
    <mergeCell ref="A35:A36"/>
    <mergeCell ref="A29:A30"/>
    <mergeCell ref="K41:K43"/>
    <mergeCell ref="K29:K31"/>
    <mergeCell ref="K35:K37"/>
    <mergeCell ref="A41:A42"/>
    <mergeCell ref="D41:D42"/>
    <mergeCell ref="H41:H42"/>
    <mergeCell ref="B38:D38"/>
    <mergeCell ref="H38:J38"/>
    <mergeCell ref="A39:A40"/>
    <mergeCell ref="C39:C40"/>
    <mergeCell ref="C41:C42"/>
    <mergeCell ref="I39:I40"/>
    <mergeCell ref="I41:I42"/>
    <mergeCell ref="D39:D40"/>
    <mergeCell ref="H39:H40"/>
    <mergeCell ref="D33:D34"/>
    <mergeCell ref="H33:H34"/>
    <mergeCell ref="C33:C34"/>
    <mergeCell ref="C35:C36"/>
    <mergeCell ref="I33:I34"/>
    <mergeCell ref="L20:L25"/>
    <mergeCell ref="K39:K40"/>
    <mergeCell ref="K27:K28"/>
    <mergeCell ref="K33:K34"/>
    <mergeCell ref="K21:K22"/>
    <mergeCell ref="L26:L31"/>
    <mergeCell ref="L32:L37"/>
    <mergeCell ref="L38:L43"/>
    <mergeCell ref="B20:D20"/>
    <mergeCell ref="H20:J20"/>
    <mergeCell ref="D35:D36"/>
    <mergeCell ref="H35:H36"/>
    <mergeCell ref="B32:D32"/>
    <mergeCell ref="H32:J32"/>
    <mergeCell ref="H29:H30"/>
    <mergeCell ref="H27:H28"/>
    <mergeCell ref="I27:I28"/>
    <mergeCell ref="K23:K25"/>
    <mergeCell ref="I35:I36"/>
    <mergeCell ref="H23:H24"/>
    <mergeCell ref="I23:I24"/>
  </mergeCells>
  <phoneticPr fontId="3"/>
  <pageMargins left="0.70866141732283472" right="0.70866141732283472" top="0.94488188976377963" bottom="0.74803149606299213" header="0.51181102362204722" footer="0.31496062992125984"/>
  <pageSetup paperSize="9" orientation="portrait" horizontalDpi="4294967293" verticalDpi="1200" r:id="rId1"/>
  <headerFooter>
    <oddHeader xml:space="preserve">&amp;C&amp;16 2024Nanahocup山梨県U-12サッカー大会
（第48回関東大会山梨県予選）&amp;14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43534-E267-46A1-B770-F05818206BE7}">
  <sheetPr codeName="Sheet23">
    <tabColor rgb="FFFF99FF"/>
  </sheetPr>
  <dimension ref="A1:M47"/>
  <sheetViews>
    <sheetView workbookViewId="0">
      <selection sqref="A1:L1"/>
    </sheetView>
  </sheetViews>
  <sheetFormatPr defaultColWidth="9.1328125" defaultRowHeight="12.75" x14ac:dyDescent="0.25"/>
  <cols>
    <col min="1" max="1" width="13.3984375" customWidth="1"/>
    <col min="2" max="2" width="12.1328125" customWidth="1"/>
    <col min="3" max="3" width="4.46484375" customWidth="1"/>
    <col min="4" max="4" width="3.59765625" customWidth="1"/>
    <col min="5" max="5" width="4.46484375" customWidth="1"/>
    <col min="6" max="6" width="6.59765625" customWidth="1"/>
    <col min="7" max="7" width="4.46484375" customWidth="1"/>
    <col min="8" max="8" width="3.59765625" customWidth="1"/>
    <col min="9" max="9" width="4.46484375" customWidth="1"/>
    <col min="10" max="10" width="12.1328125" customWidth="1"/>
    <col min="11" max="11" width="5.86328125" bestFit="1" customWidth="1"/>
    <col min="12" max="13" width="13.59765625" customWidth="1"/>
  </cols>
  <sheetData>
    <row r="1" spans="1:13" ht="22.5" customHeight="1" x14ac:dyDescent="0.25">
      <c r="A1" s="1389" t="s">
        <v>133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501"/>
    </row>
    <row r="2" spans="1:13" ht="27" customHeight="1" x14ac:dyDescent="0.25">
      <c r="A2" s="605"/>
      <c r="B2" s="1356"/>
      <c r="C2" s="1356"/>
      <c r="D2" s="1356"/>
      <c r="E2" s="1356"/>
      <c r="F2" s="1356"/>
      <c r="G2" s="1"/>
    </row>
    <row r="3" spans="1:13" ht="27.75" customHeight="1" x14ac:dyDescent="0.25">
      <c r="A3" s="172" t="s">
        <v>33</v>
      </c>
      <c r="B3" s="173">
        <v>6</v>
      </c>
      <c r="C3" s="174" t="s">
        <v>34</v>
      </c>
      <c r="D3" s="174"/>
      <c r="E3" s="174">
        <v>11</v>
      </c>
      <c r="F3" s="175" t="s">
        <v>35</v>
      </c>
      <c r="G3" s="1390" t="s">
        <v>41</v>
      </c>
      <c r="H3" s="1391"/>
      <c r="I3" s="1390"/>
      <c r="J3" s="1392"/>
      <c r="K3" s="1392"/>
      <c r="L3" s="1391"/>
      <c r="M3" s="290"/>
    </row>
    <row r="4" spans="1:13" ht="27.75" customHeight="1" x14ac:dyDescent="0.25">
      <c r="A4" s="172" t="s">
        <v>27</v>
      </c>
      <c r="B4" s="1393" t="s">
        <v>239</v>
      </c>
      <c r="C4" s="1394"/>
      <c r="D4" s="1394"/>
      <c r="E4" s="1394"/>
      <c r="F4" s="1395"/>
      <c r="G4" s="1390" t="s">
        <v>28</v>
      </c>
      <c r="H4" s="1391"/>
      <c r="I4" s="1390" t="s">
        <v>311</v>
      </c>
      <c r="J4" s="1392"/>
      <c r="K4" s="1392"/>
      <c r="L4" s="1391"/>
      <c r="M4" s="290"/>
    </row>
    <row r="5" spans="1:13" ht="27" customHeight="1" x14ac:dyDescent="0.25">
      <c r="A5" s="262" t="s">
        <v>40</v>
      </c>
      <c r="B5" s="1386"/>
      <c r="C5" s="1388"/>
      <c r="D5" s="1388"/>
      <c r="E5" s="1388"/>
      <c r="F5" s="1388"/>
      <c r="G5" s="1386" t="s">
        <v>29</v>
      </c>
      <c r="H5" s="1387"/>
      <c r="I5" s="1386"/>
      <c r="J5" s="1388"/>
      <c r="K5" s="1388"/>
      <c r="L5" s="1387"/>
      <c r="M5" s="266"/>
    </row>
    <row r="6" spans="1:13" x14ac:dyDescent="0.25">
      <c r="A6" s="77"/>
      <c r="F6" s="1"/>
      <c r="G6" s="1"/>
      <c r="L6" s="84"/>
    </row>
    <row r="7" spans="1:13" ht="18.75" x14ac:dyDescent="0.25">
      <c r="A7" s="262" t="s">
        <v>30</v>
      </c>
      <c r="B7" s="1382" t="s">
        <v>12</v>
      </c>
      <c r="C7" s="1383"/>
      <c r="D7" s="1383"/>
      <c r="E7" s="176"/>
      <c r="F7" s="177" t="s">
        <v>1</v>
      </c>
      <c r="G7" s="176"/>
      <c r="H7" s="1384" t="s">
        <v>12</v>
      </c>
      <c r="I7" s="1384"/>
      <c r="J7" s="1385"/>
      <c r="K7" s="1386" t="s">
        <v>23</v>
      </c>
      <c r="L7" s="1387"/>
      <c r="M7" s="266"/>
    </row>
    <row r="8" spans="1:13" ht="27" customHeight="1" x14ac:dyDescent="0.25">
      <c r="A8" s="59" t="s">
        <v>3</v>
      </c>
      <c r="B8" s="1377" t="s">
        <v>161</v>
      </c>
      <c r="C8" s="1378"/>
      <c r="D8" s="1378"/>
      <c r="E8" s="178"/>
      <c r="F8" s="179" t="s">
        <v>31</v>
      </c>
      <c r="G8" s="179"/>
      <c r="H8" s="1396" t="s">
        <v>255</v>
      </c>
      <c r="I8" s="1378"/>
      <c r="J8" s="1379"/>
      <c r="K8" s="180" t="s">
        <v>57</v>
      </c>
      <c r="L8" s="1373" t="s">
        <v>490</v>
      </c>
      <c r="M8" s="291"/>
    </row>
    <row r="9" spans="1:13" ht="14.1" customHeight="1" x14ac:dyDescent="0.25">
      <c r="A9" s="1331" t="s">
        <v>260</v>
      </c>
      <c r="B9" s="181"/>
      <c r="C9" s="1381">
        <f>IF(E9="","",SUM(E9:E10))</f>
        <v>0</v>
      </c>
      <c r="D9" s="1380" t="s">
        <v>51</v>
      </c>
      <c r="E9" s="61">
        <v>0</v>
      </c>
      <c r="F9" s="266" t="s">
        <v>50</v>
      </c>
      <c r="G9" s="266">
        <v>1</v>
      </c>
      <c r="H9" s="1380" t="s">
        <v>52</v>
      </c>
      <c r="I9" s="1381">
        <f>IF(E9="","",SUM(G9:G10))</f>
        <v>1</v>
      </c>
      <c r="J9" s="182"/>
      <c r="K9" s="1376" t="s">
        <v>58</v>
      </c>
      <c r="L9" s="1374"/>
      <c r="M9" s="292"/>
    </row>
    <row r="10" spans="1:13" ht="14.1" customHeight="1" x14ac:dyDescent="0.25">
      <c r="A10" s="1331"/>
      <c r="B10" s="181"/>
      <c r="C10" s="1381"/>
      <c r="D10" s="1380"/>
      <c r="E10" s="61">
        <v>0</v>
      </c>
      <c r="F10" s="266" t="s">
        <v>50</v>
      </c>
      <c r="G10" s="266">
        <v>0</v>
      </c>
      <c r="H10" s="1380"/>
      <c r="I10" s="1381"/>
      <c r="J10" s="182"/>
      <c r="K10" s="1376"/>
      <c r="L10" s="1374"/>
      <c r="M10" s="292"/>
    </row>
    <row r="11" spans="1:13" ht="14.1" customHeight="1" x14ac:dyDescent="0.25">
      <c r="A11" s="1331" t="s">
        <v>72</v>
      </c>
      <c r="B11" s="181"/>
      <c r="C11" s="1381"/>
      <c r="D11" s="1380"/>
      <c r="E11" s="61"/>
      <c r="F11" s="266" t="s">
        <v>50</v>
      </c>
      <c r="G11" s="266"/>
      <c r="H11" s="1380"/>
      <c r="I11" s="1381"/>
      <c r="J11" s="182"/>
      <c r="K11" s="1376" t="s">
        <v>2</v>
      </c>
      <c r="L11" s="1374"/>
      <c r="M11" s="292"/>
    </row>
    <row r="12" spans="1:13" ht="14.1" customHeight="1" x14ac:dyDescent="0.25">
      <c r="A12" s="1331"/>
      <c r="B12" s="181"/>
      <c r="C12" s="1381"/>
      <c r="D12" s="1380"/>
      <c r="E12" s="61"/>
      <c r="F12" s="266" t="s">
        <v>50</v>
      </c>
      <c r="G12" s="266"/>
      <c r="H12" s="1380"/>
      <c r="I12" s="1381"/>
      <c r="J12" s="182"/>
      <c r="K12" s="1376"/>
      <c r="L12" s="1374"/>
      <c r="M12" s="292"/>
    </row>
    <row r="13" spans="1:13" ht="18.75" x14ac:dyDescent="0.25">
      <c r="A13" s="67"/>
      <c r="B13" s="181"/>
      <c r="C13" s="265"/>
      <c r="D13" s="266"/>
      <c r="E13" s="61"/>
      <c r="F13" s="266" t="s">
        <v>335</v>
      </c>
      <c r="G13" s="266"/>
      <c r="H13" s="266"/>
      <c r="I13" s="265"/>
      <c r="J13" s="182"/>
      <c r="K13" s="1376"/>
      <c r="L13" s="1375"/>
      <c r="M13" s="292"/>
    </row>
    <row r="14" spans="1:13" ht="27.75" customHeight="1" x14ac:dyDescent="0.25">
      <c r="A14" s="59" t="s">
        <v>4</v>
      </c>
      <c r="B14" s="1377" t="s">
        <v>415</v>
      </c>
      <c r="C14" s="1378"/>
      <c r="D14" s="1378"/>
      <c r="E14" s="178"/>
      <c r="F14" s="179" t="s">
        <v>31</v>
      </c>
      <c r="G14" s="179"/>
      <c r="H14" s="1378" t="s">
        <v>431</v>
      </c>
      <c r="I14" s="1378"/>
      <c r="J14" s="1379"/>
      <c r="K14" s="180" t="s">
        <v>57</v>
      </c>
      <c r="L14" s="1373" t="s">
        <v>491</v>
      </c>
      <c r="M14" s="293"/>
    </row>
    <row r="15" spans="1:13" ht="14.1" customHeight="1" x14ac:dyDescent="0.25">
      <c r="A15" s="1331" t="s">
        <v>487</v>
      </c>
      <c r="B15" s="181"/>
      <c r="C15" s="1381">
        <f>IF(E15="","",SUM(E15:E16))</f>
        <v>0</v>
      </c>
      <c r="D15" s="1380" t="s">
        <v>51</v>
      </c>
      <c r="E15" s="61">
        <v>0</v>
      </c>
      <c r="F15" s="266" t="s">
        <v>50</v>
      </c>
      <c r="G15" s="266">
        <v>3</v>
      </c>
      <c r="H15" s="1380" t="s">
        <v>52</v>
      </c>
      <c r="I15" s="1381">
        <f>IF(E15="","",SUM(G15:G16))</f>
        <v>6</v>
      </c>
      <c r="J15" s="182"/>
      <c r="K15" s="1376" t="s">
        <v>58</v>
      </c>
      <c r="L15" s="1374"/>
      <c r="M15" s="294"/>
    </row>
    <row r="16" spans="1:13" ht="14.1" customHeight="1" x14ac:dyDescent="0.25">
      <c r="A16" s="1331"/>
      <c r="B16" s="181"/>
      <c r="C16" s="1381"/>
      <c r="D16" s="1380"/>
      <c r="E16" s="61">
        <v>0</v>
      </c>
      <c r="F16" s="266" t="s">
        <v>50</v>
      </c>
      <c r="G16" s="266">
        <v>3</v>
      </c>
      <c r="H16" s="1380"/>
      <c r="I16" s="1381"/>
      <c r="J16" s="182"/>
      <c r="K16" s="1376"/>
      <c r="L16" s="1374"/>
      <c r="M16" s="294"/>
    </row>
    <row r="17" spans="1:13" ht="14.1" customHeight="1" x14ac:dyDescent="0.25">
      <c r="A17" s="1331" t="s">
        <v>72</v>
      </c>
      <c r="B17" s="181"/>
      <c r="C17" s="1381"/>
      <c r="D17" s="1380"/>
      <c r="E17" s="61"/>
      <c r="F17" s="266" t="s">
        <v>50</v>
      </c>
      <c r="G17" s="266"/>
      <c r="H17" s="1380"/>
      <c r="I17" s="1381"/>
      <c r="J17" s="182"/>
      <c r="K17" s="1376" t="s">
        <v>2</v>
      </c>
      <c r="L17" s="1374"/>
      <c r="M17" s="294"/>
    </row>
    <row r="18" spans="1:13" ht="14.1" customHeight="1" x14ac:dyDescent="0.25">
      <c r="A18" s="1331"/>
      <c r="B18" s="181"/>
      <c r="C18" s="1381"/>
      <c r="D18" s="1380"/>
      <c r="E18" s="61"/>
      <c r="F18" s="266" t="s">
        <v>50</v>
      </c>
      <c r="G18" s="266"/>
      <c r="H18" s="1380"/>
      <c r="I18" s="1381"/>
      <c r="J18" s="182"/>
      <c r="K18" s="1376"/>
      <c r="L18" s="1374"/>
      <c r="M18" s="294"/>
    </row>
    <row r="19" spans="1:13" ht="18.75" x14ac:dyDescent="0.25">
      <c r="A19" s="60"/>
      <c r="B19" s="181"/>
      <c r="C19" s="265"/>
      <c r="D19" s="266"/>
      <c r="E19" s="61"/>
      <c r="F19" s="266" t="s">
        <v>335</v>
      </c>
      <c r="G19" s="266"/>
      <c r="H19" s="266"/>
      <c r="I19" s="265"/>
      <c r="J19" s="182"/>
      <c r="K19" s="1376"/>
      <c r="L19" s="1375"/>
      <c r="M19" s="294"/>
    </row>
    <row r="20" spans="1:13" ht="27.75" customHeight="1" x14ac:dyDescent="0.25">
      <c r="A20" s="59" t="s">
        <v>5</v>
      </c>
      <c r="B20" s="1377" t="str">
        <f>H8</f>
        <v>アバンソFC</v>
      </c>
      <c r="C20" s="1378"/>
      <c r="D20" s="1378"/>
      <c r="E20" s="178"/>
      <c r="F20" s="179" t="s">
        <v>31</v>
      </c>
      <c r="G20" s="179"/>
      <c r="H20" s="1378" t="str">
        <f>H14</f>
        <v>VF甲府U-12</v>
      </c>
      <c r="I20" s="1378"/>
      <c r="J20" s="1379"/>
      <c r="K20" s="180" t="s">
        <v>57</v>
      </c>
      <c r="L20" s="1373" t="s">
        <v>492</v>
      </c>
      <c r="M20" s="293"/>
    </row>
    <row r="21" spans="1:13" ht="14.1" customHeight="1" x14ac:dyDescent="0.25">
      <c r="A21" s="1331" t="s">
        <v>488</v>
      </c>
      <c r="B21" s="181"/>
      <c r="C21" s="1381">
        <f>IF(E21="","",SUM(E21:E22))</f>
        <v>0</v>
      </c>
      <c r="D21" s="1380" t="s">
        <v>51</v>
      </c>
      <c r="E21" s="61">
        <v>0</v>
      </c>
      <c r="F21" s="266" t="s">
        <v>50</v>
      </c>
      <c r="G21" s="266">
        <v>1</v>
      </c>
      <c r="H21" s="1380" t="s">
        <v>52</v>
      </c>
      <c r="I21" s="1381">
        <f>IF(E21="","",SUM(G21:G22))</f>
        <v>4</v>
      </c>
      <c r="J21" s="182"/>
      <c r="K21" s="1376" t="s">
        <v>58</v>
      </c>
      <c r="L21" s="1374"/>
      <c r="M21" s="294"/>
    </row>
    <row r="22" spans="1:13" ht="14.1" customHeight="1" x14ac:dyDescent="0.25">
      <c r="A22" s="1331"/>
      <c r="B22" s="181"/>
      <c r="C22" s="1381"/>
      <c r="D22" s="1380"/>
      <c r="E22" s="61">
        <v>0</v>
      </c>
      <c r="F22" s="266" t="s">
        <v>50</v>
      </c>
      <c r="G22" s="266">
        <v>3</v>
      </c>
      <c r="H22" s="1380"/>
      <c r="I22" s="1381"/>
      <c r="J22" s="182"/>
      <c r="K22" s="1376"/>
      <c r="L22" s="1374"/>
      <c r="M22" s="294"/>
    </row>
    <row r="23" spans="1:13" ht="14.1" customHeight="1" x14ac:dyDescent="0.25">
      <c r="A23" s="1331" t="s">
        <v>489</v>
      </c>
      <c r="B23" s="181"/>
      <c r="C23" s="1381"/>
      <c r="D23" s="1380"/>
      <c r="E23" s="61"/>
      <c r="F23" s="266" t="s">
        <v>50</v>
      </c>
      <c r="G23" s="266"/>
      <c r="H23" s="1380"/>
      <c r="I23" s="1381"/>
      <c r="J23" s="182"/>
      <c r="K23" s="1376" t="s">
        <v>2</v>
      </c>
      <c r="L23" s="1374"/>
      <c r="M23" s="294"/>
    </row>
    <row r="24" spans="1:13" ht="14.1" customHeight="1" x14ac:dyDescent="0.25">
      <c r="A24" s="1331"/>
      <c r="B24" s="181"/>
      <c r="C24" s="1381"/>
      <c r="D24" s="1380"/>
      <c r="E24" s="61"/>
      <c r="F24" s="266" t="s">
        <v>50</v>
      </c>
      <c r="G24" s="266"/>
      <c r="H24" s="1380"/>
      <c r="I24" s="1381"/>
      <c r="J24" s="182"/>
      <c r="K24" s="1376"/>
      <c r="L24" s="1374"/>
      <c r="M24" s="294"/>
    </row>
    <row r="25" spans="1:13" ht="18.75" x14ac:dyDescent="0.25">
      <c r="A25" s="67"/>
      <c r="B25" s="181" t="s">
        <v>505</v>
      </c>
      <c r="C25" s="265"/>
      <c r="D25" s="266"/>
      <c r="E25" s="61"/>
      <c r="F25" s="266" t="s">
        <v>335</v>
      </c>
      <c r="G25" s="266"/>
      <c r="H25" s="266"/>
      <c r="I25" s="265"/>
      <c r="J25" s="182" t="s">
        <v>507</v>
      </c>
      <c r="K25" s="1376"/>
      <c r="L25" s="1375"/>
      <c r="M25" s="294"/>
    </row>
    <row r="26" spans="1:13" ht="27" customHeight="1" x14ac:dyDescent="0.25">
      <c r="A26" s="59" t="s">
        <v>9</v>
      </c>
      <c r="B26" s="1377" t="s">
        <v>319</v>
      </c>
      <c r="C26" s="1378"/>
      <c r="D26" s="1378"/>
      <c r="E26" s="178"/>
      <c r="F26" s="179" t="s">
        <v>31</v>
      </c>
      <c r="G26" s="179"/>
      <c r="H26" s="1378" t="s">
        <v>252</v>
      </c>
      <c r="I26" s="1378"/>
      <c r="J26" s="1379"/>
      <c r="K26" s="180" t="s">
        <v>57</v>
      </c>
      <c r="L26" s="1373" t="s">
        <v>496</v>
      </c>
      <c r="M26" s="293"/>
    </row>
    <row r="27" spans="1:13" ht="14.1" customHeight="1" x14ac:dyDescent="0.25">
      <c r="A27" s="1331" t="s">
        <v>62</v>
      </c>
      <c r="B27" s="181"/>
      <c r="C27" s="1381">
        <f>IF(E27="","",SUM(E27:E28))</f>
        <v>2</v>
      </c>
      <c r="D27" s="1380" t="s">
        <v>51</v>
      </c>
      <c r="E27" s="61">
        <v>1</v>
      </c>
      <c r="F27" s="266" t="s">
        <v>50</v>
      </c>
      <c r="G27" s="266">
        <v>0</v>
      </c>
      <c r="H27" s="1380" t="s">
        <v>52</v>
      </c>
      <c r="I27" s="1381">
        <f>IF(E27="","",SUM(G27:G28))</f>
        <v>0</v>
      </c>
      <c r="J27" s="182"/>
      <c r="K27" s="1376" t="s">
        <v>58</v>
      </c>
      <c r="L27" s="1374"/>
      <c r="M27" s="294"/>
    </row>
    <row r="28" spans="1:13" ht="14.1" customHeight="1" x14ac:dyDescent="0.25">
      <c r="A28" s="1331"/>
      <c r="B28" s="181"/>
      <c r="C28" s="1381"/>
      <c r="D28" s="1380"/>
      <c r="E28" s="61">
        <v>1</v>
      </c>
      <c r="F28" s="266" t="s">
        <v>50</v>
      </c>
      <c r="G28" s="266">
        <v>0</v>
      </c>
      <c r="H28" s="1380"/>
      <c r="I28" s="1381"/>
      <c r="J28" s="182"/>
      <c r="K28" s="1376"/>
      <c r="L28" s="1374"/>
      <c r="M28" s="294"/>
    </row>
    <row r="29" spans="1:13" ht="14.1" customHeight="1" x14ac:dyDescent="0.25">
      <c r="A29" s="1331" t="s">
        <v>72</v>
      </c>
      <c r="B29" s="181"/>
      <c r="C29" s="1381"/>
      <c r="D29" s="1380"/>
      <c r="E29" s="61"/>
      <c r="F29" s="266" t="s">
        <v>50</v>
      </c>
      <c r="G29" s="266"/>
      <c r="H29" s="1380"/>
      <c r="I29" s="1381"/>
      <c r="J29" s="182"/>
      <c r="K29" s="1376" t="s">
        <v>2</v>
      </c>
      <c r="L29" s="1374"/>
      <c r="M29" s="294"/>
    </row>
    <row r="30" spans="1:13" ht="14.1" customHeight="1" x14ac:dyDescent="0.25">
      <c r="A30" s="1331"/>
      <c r="B30" s="181"/>
      <c r="C30" s="1381"/>
      <c r="D30" s="1380"/>
      <c r="E30" s="61"/>
      <c r="F30" s="266" t="s">
        <v>50</v>
      </c>
      <c r="G30" s="266"/>
      <c r="H30" s="1380"/>
      <c r="I30" s="1381"/>
      <c r="J30" s="182"/>
      <c r="K30" s="1376"/>
      <c r="L30" s="1374"/>
      <c r="M30" s="294"/>
    </row>
    <row r="31" spans="1:13" ht="18.75" x14ac:dyDescent="0.25">
      <c r="A31" s="60"/>
      <c r="B31" s="181"/>
      <c r="C31" s="265"/>
      <c r="D31" s="266"/>
      <c r="E31" s="61"/>
      <c r="F31" s="266" t="s">
        <v>335</v>
      </c>
      <c r="G31" s="266"/>
      <c r="H31" s="266"/>
      <c r="I31" s="265"/>
      <c r="J31" s="182"/>
      <c r="K31" s="1376"/>
      <c r="L31" s="1375"/>
      <c r="M31" s="294"/>
    </row>
    <row r="32" spans="1:13" ht="27.75" customHeight="1" x14ac:dyDescent="0.25">
      <c r="A32" s="59" t="s">
        <v>7</v>
      </c>
      <c r="B32" s="1377" t="s">
        <v>323</v>
      </c>
      <c r="C32" s="1378"/>
      <c r="D32" s="1378"/>
      <c r="E32" s="178"/>
      <c r="F32" s="179" t="s">
        <v>31</v>
      </c>
      <c r="G32" s="179"/>
      <c r="H32" s="1378" t="s">
        <v>311</v>
      </c>
      <c r="I32" s="1378"/>
      <c r="J32" s="1379"/>
      <c r="K32" s="180" t="s">
        <v>57</v>
      </c>
      <c r="L32" s="1373" t="s">
        <v>497</v>
      </c>
      <c r="M32" s="293"/>
    </row>
    <row r="33" spans="1:13" ht="14.1" customHeight="1" x14ac:dyDescent="0.25">
      <c r="A33" s="1331" t="s">
        <v>493</v>
      </c>
      <c r="B33" s="181"/>
      <c r="C33" s="1381">
        <f>IF(E33="","",SUM(E33:E36))</f>
        <v>1</v>
      </c>
      <c r="D33" s="1380" t="s">
        <v>51</v>
      </c>
      <c r="E33" s="61">
        <v>0</v>
      </c>
      <c r="F33" s="266" t="s">
        <v>50</v>
      </c>
      <c r="G33" s="266">
        <v>1</v>
      </c>
      <c r="H33" s="1380" t="s">
        <v>52</v>
      </c>
      <c r="I33" s="1381">
        <f>IF(E33="","",SUM(G33:G36))</f>
        <v>1</v>
      </c>
      <c r="J33" s="182"/>
      <c r="K33" s="1376" t="s">
        <v>58</v>
      </c>
      <c r="L33" s="1374"/>
      <c r="M33" s="294"/>
    </row>
    <row r="34" spans="1:13" ht="14.1" customHeight="1" x14ac:dyDescent="0.25">
      <c r="A34" s="1331"/>
      <c r="B34" s="181"/>
      <c r="C34" s="1381"/>
      <c r="D34" s="1380"/>
      <c r="E34" s="61">
        <v>1</v>
      </c>
      <c r="F34" s="266" t="s">
        <v>50</v>
      </c>
      <c r="G34" s="266">
        <v>0</v>
      </c>
      <c r="H34" s="1380"/>
      <c r="I34" s="1381"/>
      <c r="J34" s="182"/>
      <c r="K34" s="1376"/>
      <c r="L34" s="1374"/>
      <c r="M34" s="294"/>
    </row>
    <row r="35" spans="1:13" ht="14.1" customHeight="1" x14ac:dyDescent="0.25">
      <c r="A35" s="1331" t="s">
        <v>72</v>
      </c>
      <c r="B35" s="181"/>
      <c r="C35" s="1381"/>
      <c r="D35" s="1380"/>
      <c r="E35" s="61">
        <v>0</v>
      </c>
      <c r="F35" s="266" t="s">
        <v>50</v>
      </c>
      <c r="G35" s="266">
        <v>0</v>
      </c>
      <c r="H35" s="1380"/>
      <c r="I35" s="1381"/>
      <c r="J35" s="182"/>
      <c r="K35" s="1376" t="s">
        <v>2</v>
      </c>
      <c r="L35" s="1374"/>
      <c r="M35" s="294"/>
    </row>
    <row r="36" spans="1:13" ht="14.1" customHeight="1" x14ac:dyDescent="0.25">
      <c r="A36" s="1331"/>
      <c r="B36" s="181"/>
      <c r="C36" s="1381"/>
      <c r="D36" s="1380"/>
      <c r="E36" s="61">
        <v>0</v>
      </c>
      <c r="F36" s="266" t="s">
        <v>50</v>
      </c>
      <c r="G36" s="266">
        <v>0</v>
      </c>
      <c r="H36" s="1380"/>
      <c r="I36" s="1381"/>
      <c r="J36" s="182"/>
      <c r="K36" s="1376"/>
      <c r="L36" s="1374"/>
      <c r="M36" s="294"/>
    </row>
    <row r="37" spans="1:13" ht="18.75" x14ac:dyDescent="0.25">
      <c r="A37" s="67"/>
      <c r="B37" s="181"/>
      <c r="C37" s="265"/>
      <c r="D37" s="266"/>
      <c r="E37" s="61">
        <v>3</v>
      </c>
      <c r="F37" s="266" t="s">
        <v>335</v>
      </c>
      <c r="G37" s="266">
        <v>1</v>
      </c>
      <c r="H37" s="266"/>
      <c r="I37" s="265"/>
      <c r="J37" s="182"/>
      <c r="K37" s="1376"/>
      <c r="L37" s="1375"/>
      <c r="M37" s="294"/>
    </row>
    <row r="38" spans="1:13" ht="27" customHeight="1" x14ac:dyDescent="0.25">
      <c r="A38" s="59" t="s">
        <v>8</v>
      </c>
      <c r="B38" s="1377" t="str">
        <f>B26</f>
        <v>大里SSS</v>
      </c>
      <c r="C38" s="1378"/>
      <c r="D38" s="1378"/>
      <c r="E38" s="178"/>
      <c r="F38" s="179" t="s">
        <v>31</v>
      </c>
      <c r="G38" s="179"/>
      <c r="H38" s="1378" t="str">
        <f>B32</f>
        <v>JFC白根</v>
      </c>
      <c r="I38" s="1378"/>
      <c r="J38" s="1379"/>
      <c r="K38" s="180" t="s">
        <v>57</v>
      </c>
      <c r="L38" s="1373" t="s">
        <v>498</v>
      </c>
      <c r="M38" s="293"/>
    </row>
    <row r="39" spans="1:13" ht="14.1" customHeight="1" x14ac:dyDescent="0.25">
      <c r="A39" s="1331" t="s">
        <v>494</v>
      </c>
      <c r="B39" s="181"/>
      <c r="C39" s="1381">
        <f>IF(E39="","",SUM(E39:E40))</f>
        <v>3</v>
      </c>
      <c r="D39" s="1380" t="s">
        <v>51</v>
      </c>
      <c r="E39" s="61">
        <v>1</v>
      </c>
      <c r="F39" s="266" t="s">
        <v>50</v>
      </c>
      <c r="G39" s="266">
        <v>0</v>
      </c>
      <c r="H39" s="1380" t="s">
        <v>52</v>
      </c>
      <c r="I39" s="1381">
        <f>IF(E39="","",SUM(G39:G40))</f>
        <v>0</v>
      </c>
      <c r="J39" s="182"/>
      <c r="K39" s="1376" t="s">
        <v>58</v>
      </c>
      <c r="L39" s="1374"/>
      <c r="M39" s="294"/>
    </row>
    <row r="40" spans="1:13" ht="14.1" customHeight="1" x14ac:dyDescent="0.25">
      <c r="A40" s="1331"/>
      <c r="B40" s="181"/>
      <c r="C40" s="1381"/>
      <c r="D40" s="1380"/>
      <c r="E40" s="61">
        <v>2</v>
      </c>
      <c r="F40" s="266" t="s">
        <v>50</v>
      </c>
      <c r="G40" s="266">
        <v>0</v>
      </c>
      <c r="H40" s="1380"/>
      <c r="I40" s="1381"/>
      <c r="J40" s="182"/>
      <c r="K40" s="1376"/>
      <c r="L40" s="1374"/>
      <c r="M40" s="294"/>
    </row>
    <row r="41" spans="1:13" ht="14.1" customHeight="1" x14ac:dyDescent="0.25">
      <c r="A41" s="1331" t="s">
        <v>73</v>
      </c>
      <c r="B41" s="181"/>
      <c r="C41" s="1381"/>
      <c r="D41" s="1380"/>
      <c r="E41" s="61"/>
      <c r="F41" s="266" t="s">
        <v>50</v>
      </c>
      <c r="G41" s="266"/>
      <c r="H41" s="1380"/>
      <c r="I41" s="1381"/>
      <c r="J41" s="182"/>
      <c r="K41" s="1376" t="s">
        <v>2</v>
      </c>
      <c r="L41" s="1374"/>
      <c r="M41" s="294"/>
    </row>
    <row r="42" spans="1:13" ht="14.1" customHeight="1" x14ac:dyDescent="0.25">
      <c r="A42" s="1331"/>
      <c r="B42" s="181"/>
      <c r="C42" s="1381"/>
      <c r="D42" s="1380"/>
      <c r="E42" s="61"/>
      <c r="F42" s="266" t="s">
        <v>50</v>
      </c>
      <c r="G42" s="266"/>
      <c r="H42" s="1380"/>
      <c r="I42" s="1381"/>
      <c r="J42" s="182"/>
      <c r="K42" s="1376"/>
      <c r="L42" s="1374"/>
      <c r="M42" s="294"/>
    </row>
    <row r="43" spans="1:13" ht="18.75" x14ac:dyDescent="0.25">
      <c r="A43" s="60"/>
      <c r="B43" s="263" t="s">
        <v>511</v>
      </c>
      <c r="C43" s="183"/>
      <c r="D43" s="184"/>
      <c r="E43" s="110"/>
      <c r="F43" s="184" t="s">
        <v>335</v>
      </c>
      <c r="G43" s="184"/>
      <c r="H43" s="184"/>
      <c r="I43" s="183"/>
      <c r="J43" s="264" t="s">
        <v>512</v>
      </c>
      <c r="K43" s="1376"/>
      <c r="L43" s="1375"/>
      <c r="M43" s="294"/>
    </row>
    <row r="44" spans="1:13" ht="17.100000000000001" customHeight="1" x14ac:dyDescent="0.25">
      <c r="F44" s="1"/>
      <c r="G44" s="1"/>
    </row>
    <row r="45" spans="1:13" ht="17.100000000000001" customHeight="1" x14ac:dyDescent="0.25">
      <c r="A45" s="19"/>
      <c r="F45" s="1"/>
      <c r="G45" s="1"/>
    </row>
    <row r="46" spans="1:13" ht="17.100000000000001" customHeight="1" x14ac:dyDescent="0.25">
      <c r="F46" s="1"/>
      <c r="G46" s="1"/>
    </row>
    <row r="47" spans="1:13" ht="17.100000000000001" customHeight="1" x14ac:dyDescent="0.25">
      <c r="A47" s="19"/>
      <c r="F47" s="1"/>
      <c r="G47" s="1"/>
    </row>
  </sheetData>
  <mergeCells count="103">
    <mergeCell ref="H41:H42"/>
    <mergeCell ref="I41:I42"/>
    <mergeCell ref="K41:K43"/>
    <mergeCell ref="L38:L43"/>
    <mergeCell ref="A39:A40"/>
    <mergeCell ref="C39:C40"/>
    <mergeCell ref="D39:D40"/>
    <mergeCell ref="H39:H40"/>
    <mergeCell ref="I39:I40"/>
    <mergeCell ref="K39:K40"/>
    <mergeCell ref="A41:A42"/>
    <mergeCell ref="C41:C42"/>
    <mergeCell ref="D41:D42"/>
    <mergeCell ref="B38:D38"/>
    <mergeCell ref="H38:J38"/>
    <mergeCell ref="C27:C28"/>
    <mergeCell ref="D27:D28"/>
    <mergeCell ref="H27:H28"/>
    <mergeCell ref="I27:I28"/>
    <mergeCell ref="K27:K28"/>
    <mergeCell ref="A29:A30"/>
    <mergeCell ref="L32:L37"/>
    <mergeCell ref="A33:A34"/>
    <mergeCell ref="C33:C34"/>
    <mergeCell ref="D33:D34"/>
    <mergeCell ref="H33:H34"/>
    <mergeCell ref="I33:I34"/>
    <mergeCell ref="K33:K34"/>
    <mergeCell ref="A35:A36"/>
    <mergeCell ref="C35:C36"/>
    <mergeCell ref="D35:D36"/>
    <mergeCell ref="B32:D32"/>
    <mergeCell ref="H32:J32"/>
    <mergeCell ref="H35:H36"/>
    <mergeCell ref="I35:I36"/>
    <mergeCell ref="K35:K37"/>
    <mergeCell ref="A23:A24"/>
    <mergeCell ref="C23:C24"/>
    <mergeCell ref="D23:D24"/>
    <mergeCell ref="H23:H24"/>
    <mergeCell ref="I23:I24"/>
    <mergeCell ref="K23:K25"/>
    <mergeCell ref="L20:L25"/>
    <mergeCell ref="C29:C30"/>
    <mergeCell ref="D29:D30"/>
    <mergeCell ref="H29:H30"/>
    <mergeCell ref="I29:I30"/>
    <mergeCell ref="K29:K31"/>
    <mergeCell ref="A21:A22"/>
    <mergeCell ref="C21:C22"/>
    <mergeCell ref="D21:D22"/>
    <mergeCell ref="H21:H22"/>
    <mergeCell ref="I21:I22"/>
    <mergeCell ref="K21:K22"/>
    <mergeCell ref="B26:D26"/>
    <mergeCell ref="H26:J26"/>
    <mergeCell ref="B20:D20"/>
    <mergeCell ref="H20:J20"/>
    <mergeCell ref="L26:L31"/>
    <mergeCell ref="A27:A28"/>
    <mergeCell ref="B8:D8"/>
    <mergeCell ref="H8:J8"/>
    <mergeCell ref="L14:L19"/>
    <mergeCell ref="A15:A16"/>
    <mergeCell ref="C15:C16"/>
    <mergeCell ref="D15:D16"/>
    <mergeCell ref="H15:H16"/>
    <mergeCell ref="I15:I16"/>
    <mergeCell ref="K15:K16"/>
    <mergeCell ref="A17:A18"/>
    <mergeCell ref="C17:C18"/>
    <mergeCell ref="D17:D18"/>
    <mergeCell ref="H17:H18"/>
    <mergeCell ref="I17:I18"/>
    <mergeCell ref="K17:K19"/>
    <mergeCell ref="I11:I12"/>
    <mergeCell ref="K11:K13"/>
    <mergeCell ref="B14:D14"/>
    <mergeCell ref="H14:J14"/>
    <mergeCell ref="A1:L1"/>
    <mergeCell ref="B2:F2"/>
    <mergeCell ref="G3:H3"/>
    <mergeCell ref="I3:L3"/>
    <mergeCell ref="B4:F4"/>
    <mergeCell ref="G4:H4"/>
    <mergeCell ref="I4:L4"/>
    <mergeCell ref="L8:L13"/>
    <mergeCell ref="A9:A10"/>
    <mergeCell ref="C9:C10"/>
    <mergeCell ref="D9:D10"/>
    <mergeCell ref="H9:H10"/>
    <mergeCell ref="I9:I10"/>
    <mergeCell ref="K9:K10"/>
    <mergeCell ref="A11:A12"/>
    <mergeCell ref="B5:F5"/>
    <mergeCell ref="G5:H5"/>
    <mergeCell ref="I5:L5"/>
    <mergeCell ref="B7:D7"/>
    <mergeCell ref="H7:J7"/>
    <mergeCell ref="K7:L7"/>
    <mergeCell ref="C11:C12"/>
    <mergeCell ref="D11:D12"/>
    <mergeCell ref="H11:H12"/>
  </mergeCells>
  <phoneticPr fontId="3"/>
  <pageMargins left="0.70866141732283472" right="0.70866141732283472" top="0.94488188976377963" bottom="0.74803149606299213" header="0.51181102362204722" footer="0.31496062992125984"/>
  <pageSetup paperSize="9" orientation="portrait" horizontalDpi="4294967293" verticalDpi="1200" r:id="rId1"/>
  <headerFooter>
    <oddHeader xml:space="preserve">&amp;C&amp;16 2024Nanahocup山梨県U-12サッカー大会
（第48回関東大会山梨県予選）&amp;14
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>
    <tabColor rgb="FFFF99FF"/>
  </sheetPr>
  <dimension ref="A1:Y35"/>
  <sheetViews>
    <sheetView workbookViewId="0">
      <selection sqref="A1:L1"/>
    </sheetView>
  </sheetViews>
  <sheetFormatPr defaultColWidth="9.1328125" defaultRowHeight="12.75" x14ac:dyDescent="0.25"/>
  <cols>
    <col min="1" max="1" width="13.3984375" customWidth="1"/>
    <col min="2" max="2" width="12.1328125" customWidth="1"/>
    <col min="3" max="3" width="4.46484375" customWidth="1"/>
    <col min="4" max="4" width="3.59765625" customWidth="1"/>
    <col min="5" max="5" width="4.46484375" customWidth="1"/>
    <col min="6" max="6" width="6.59765625" customWidth="1"/>
    <col min="7" max="7" width="4.46484375" customWidth="1"/>
    <col min="8" max="8" width="3.59765625" customWidth="1"/>
    <col min="9" max="9" width="4.46484375" customWidth="1"/>
    <col min="10" max="10" width="12.1328125" customWidth="1"/>
    <col min="11" max="11" width="5.86328125" bestFit="1" customWidth="1"/>
    <col min="12" max="12" width="13.59765625" customWidth="1"/>
    <col min="13" max="13" width="0.1328125" customWidth="1"/>
    <col min="14" max="14" width="13.3984375" customWidth="1"/>
    <col min="15" max="15" width="12.1328125" customWidth="1"/>
    <col min="16" max="16" width="4.46484375" customWidth="1"/>
    <col min="17" max="17" width="3.59765625" customWidth="1"/>
    <col min="18" max="18" width="4.46484375" customWidth="1"/>
    <col min="19" max="19" width="6.59765625" customWidth="1"/>
    <col min="20" max="20" width="4.46484375" customWidth="1"/>
    <col min="21" max="21" width="3.59765625" customWidth="1"/>
    <col min="22" max="22" width="4.46484375" customWidth="1"/>
    <col min="23" max="23" width="12.1328125" customWidth="1"/>
    <col min="24" max="24" width="5.86328125" bestFit="1" customWidth="1"/>
    <col min="25" max="25" width="13.59765625" customWidth="1"/>
  </cols>
  <sheetData>
    <row r="1" spans="1:25" ht="22.5" customHeight="1" x14ac:dyDescent="0.25">
      <c r="A1" s="1389" t="s">
        <v>133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501"/>
      <c r="N1" s="1389" t="str">
        <f>A1</f>
        <v>３日目　決勝トーナメント対戦表</v>
      </c>
      <c r="O1" s="1389"/>
      <c r="P1" s="1389"/>
      <c r="Q1" s="1389"/>
      <c r="R1" s="1389"/>
      <c r="S1" s="1389"/>
      <c r="T1" s="1389"/>
      <c r="U1" s="1389"/>
      <c r="V1" s="1389"/>
      <c r="W1" s="1389"/>
      <c r="X1" s="1389"/>
      <c r="Y1" s="1389"/>
    </row>
    <row r="2" spans="1:25" ht="27" customHeight="1" x14ac:dyDescent="0.25">
      <c r="A2" s="605"/>
      <c r="B2" s="1356"/>
      <c r="C2" s="1356"/>
      <c r="D2" s="1356"/>
      <c r="E2" s="1356"/>
      <c r="F2" s="1356"/>
      <c r="G2" s="1"/>
      <c r="N2" s="605"/>
      <c r="O2" s="1356"/>
      <c r="P2" s="1356"/>
      <c r="Q2" s="1356"/>
      <c r="R2" s="1356"/>
      <c r="S2" s="1356"/>
      <c r="T2" s="1"/>
    </row>
    <row r="3" spans="1:25" ht="27.75" customHeight="1" x14ac:dyDescent="0.25">
      <c r="A3" s="172" t="s">
        <v>33</v>
      </c>
      <c r="B3" s="173">
        <v>6</v>
      </c>
      <c r="C3" s="174" t="s">
        <v>34</v>
      </c>
      <c r="D3" s="174"/>
      <c r="E3" s="174">
        <v>11</v>
      </c>
      <c r="F3" s="175" t="s">
        <v>35</v>
      </c>
      <c r="G3" s="1390" t="s">
        <v>41</v>
      </c>
      <c r="H3" s="1391"/>
      <c r="I3" s="1390"/>
      <c r="J3" s="1392"/>
      <c r="K3" s="1392"/>
      <c r="L3" s="1391"/>
      <c r="M3" s="290"/>
      <c r="N3" s="172" t="s">
        <v>33</v>
      </c>
      <c r="O3" s="173">
        <v>6</v>
      </c>
      <c r="P3" s="174" t="s">
        <v>34</v>
      </c>
      <c r="Q3" s="174"/>
      <c r="R3" s="174">
        <v>11</v>
      </c>
      <c r="S3" s="175" t="s">
        <v>35</v>
      </c>
      <c r="T3" s="1390" t="s">
        <v>41</v>
      </c>
      <c r="U3" s="1391"/>
      <c r="V3" s="1390"/>
      <c r="W3" s="1392"/>
      <c r="X3" s="1392"/>
      <c r="Y3" s="1391"/>
    </row>
    <row r="4" spans="1:25" ht="27.75" customHeight="1" x14ac:dyDescent="0.25">
      <c r="A4" s="172" t="s">
        <v>27</v>
      </c>
      <c r="B4" s="1393" t="s">
        <v>240</v>
      </c>
      <c r="C4" s="1394"/>
      <c r="D4" s="1394"/>
      <c r="E4" s="1394"/>
      <c r="F4" s="1395"/>
      <c r="G4" s="1390" t="s">
        <v>28</v>
      </c>
      <c r="H4" s="1391"/>
      <c r="I4" s="1390" t="s">
        <v>500</v>
      </c>
      <c r="J4" s="1392"/>
      <c r="K4" s="1392"/>
      <c r="L4" s="1391"/>
      <c r="M4" s="290"/>
      <c r="N4" s="172" t="s">
        <v>27</v>
      </c>
      <c r="O4" s="1393" t="s">
        <v>240</v>
      </c>
      <c r="P4" s="1394"/>
      <c r="Q4" s="1394"/>
      <c r="R4" s="1394"/>
      <c r="S4" s="1395"/>
      <c r="T4" s="1390" t="s">
        <v>28</v>
      </c>
      <c r="U4" s="1391"/>
      <c r="V4" s="1390" t="s">
        <v>500</v>
      </c>
      <c r="W4" s="1392"/>
      <c r="X4" s="1392"/>
      <c r="Y4" s="1391"/>
    </row>
    <row r="5" spans="1:25" ht="27" customHeight="1" x14ac:dyDescent="0.25">
      <c r="A5" s="262" t="s">
        <v>40</v>
      </c>
      <c r="B5" s="1386"/>
      <c r="C5" s="1388"/>
      <c r="D5" s="1388"/>
      <c r="E5" s="1388"/>
      <c r="F5" s="1388"/>
      <c r="G5" s="1386" t="s">
        <v>29</v>
      </c>
      <c r="H5" s="1387"/>
      <c r="I5" s="1386"/>
      <c r="J5" s="1388"/>
      <c r="K5" s="1388"/>
      <c r="L5" s="1387"/>
      <c r="M5" s="266"/>
      <c r="N5" s="262" t="s">
        <v>40</v>
      </c>
      <c r="O5" s="1388"/>
      <c r="P5" s="1388"/>
      <c r="Q5" s="1388"/>
      <c r="R5" s="1388"/>
      <c r="S5" s="1388"/>
      <c r="T5" s="1386" t="s">
        <v>29</v>
      </c>
      <c r="U5" s="1387"/>
      <c r="V5" s="1386"/>
      <c r="W5" s="1388"/>
      <c r="X5" s="1388"/>
      <c r="Y5" s="1387"/>
    </row>
    <row r="6" spans="1:25" x14ac:dyDescent="0.25">
      <c r="A6" s="77"/>
      <c r="F6" s="1"/>
      <c r="G6" s="1"/>
      <c r="L6" s="84"/>
      <c r="N6" s="93"/>
      <c r="S6" s="1"/>
      <c r="T6" s="1"/>
    </row>
    <row r="7" spans="1:25" ht="18.75" x14ac:dyDescent="0.25">
      <c r="A7" s="262" t="s">
        <v>30</v>
      </c>
      <c r="B7" s="1382" t="s">
        <v>12</v>
      </c>
      <c r="C7" s="1383"/>
      <c r="D7" s="1383"/>
      <c r="E7" s="176"/>
      <c r="F7" s="177" t="s">
        <v>1</v>
      </c>
      <c r="G7" s="176"/>
      <c r="H7" s="1384" t="s">
        <v>12</v>
      </c>
      <c r="I7" s="1384"/>
      <c r="J7" s="1385"/>
      <c r="K7" s="1386" t="s">
        <v>23</v>
      </c>
      <c r="L7" s="1387"/>
      <c r="M7" s="266"/>
      <c r="N7" s="262" t="s">
        <v>30</v>
      </c>
      <c r="O7" s="1383" t="s">
        <v>12</v>
      </c>
      <c r="P7" s="1383"/>
      <c r="Q7" s="1383"/>
      <c r="R7" s="176"/>
      <c r="S7" s="177" t="s">
        <v>1</v>
      </c>
      <c r="T7" s="176"/>
      <c r="U7" s="1384" t="s">
        <v>12</v>
      </c>
      <c r="V7" s="1384"/>
      <c r="W7" s="1385"/>
      <c r="X7" s="1386" t="s">
        <v>23</v>
      </c>
      <c r="Y7" s="1387"/>
    </row>
    <row r="8" spans="1:25" ht="27" customHeight="1" x14ac:dyDescent="0.25">
      <c r="A8" s="59" t="s">
        <v>3</v>
      </c>
      <c r="B8" s="1377" t="s">
        <v>326</v>
      </c>
      <c r="C8" s="1378"/>
      <c r="D8" s="1378"/>
      <c r="E8" s="178"/>
      <c r="F8" s="179" t="s">
        <v>31</v>
      </c>
      <c r="G8" s="179"/>
      <c r="H8" s="1396" t="s">
        <v>501</v>
      </c>
      <c r="I8" s="1378"/>
      <c r="J8" s="1379"/>
      <c r="K8" s="180" t="s">
        <v>57</v>
      </c>
      <c r="L8" s="1373" t="s">
        <v>490</v>
      </c>
      <c r="M8" s="291"/>
      <c r="N8" s="59" t="s">
        <v>452</v>
      </c>
      <c r="O8" s="1377" t="s">
        <v>315</v>
      </c>
      <c r="P8" s="1378"/>
      <c r="Q8" s="1378"/>
      <c r="R8" s="178"/>
      <c r="S8" s="179" t="s">
        <v>31</v>
      </c>
      <c r="T8" s="179"/>
      <c r="U8" s="1396" t="s">
        <v>331</v>
      </c>
      <c r="V8" s="1378"/>
      <c r="W8" s="1379"/>
      <c r="X8" s="180" t="s">
        <v>57</v>
      </c>
      <c r="Y8" s="1373" t="s">
        <v>504</v>
      </c>
    </row>
    <row r="9" spans="1:25" ht="14.1" customHeight="1" x14ac:dyDescent="0.25">
      <c r="A9" s="1331" t="s">
        <v>313</v>
      </c>
      <c r="B9" s="181"/>
      <c r="C9" s="1381">
        <f>IF(E9="","",SUM(E9:E10))</f>
        <v>5</v>
      </c>
      <c r="D9" s="1380" t="s">
        <v>51</v>
      </c>
      <c r="E9" s="61">
        <v>3</v>
      </c>
      <c r="F9" s="266" t="s">
        <v>50</v>
      </c>
      <c r="G9" s="266">
        <v>0</v>
      </c>
      <c r="H9" s="1380" t="s">
        <v>52</v>
      </c>
      <c r="I9" s="1381">
        <f>IF(E9="","",SUM(G9:G10))</f>
        <v>0</v>
      </c>
      <c r="J9" s="182"/>
      <c r="K9" s="1376" t="s">
        <v>58</v>
      </c>
      <c r="L9" s="1374"/>
      <c r="M9" s="292"/>
      <c r="N9" s="1331" t="s">
        <v>313</v>
      </c>
      <c r="O9" s="181"/>
      <c r="P9" s="1381">
        <f>IF(R9="","",SUM(R9:R10))</f>
        <v>2</v>
      </c>
      <c r="Q9" s="1380" t="s">
        <v>51</v>
      </c>
      <c r="R9" s="61">
        <v>0</v>
      </c>
      <c r="S9" s="266" t="s">
        <v>50</v>
      </c>
      <c r="T9" s="266">
        <v>1</v>
      </c>
      <c r="U9" s="1380" t="s">
        <v>52</v>
      </c>
      <c r="V9" s="1381">
        <f>IF(R9="","",SUM(T9:T10))</f>
        <v>3</v>
      </c>
      <c r="W9" s="182"/>
      <c r="X9" s="1376" t="s">
        <v>58</v>
      </c>
      <c r="Y9" s="1374"/>
    </row>
    <row r="10" spans="1:25" ht="14.1" customHeight="1" x14ac:dyDescent="0.25">
      <c r="A10" s="1331"/>
      <c r="B10" s="181"/>
      <c r="C10" s="1381"/>
      <c r="D10" s="1380"/>
      <c r="E10" s="61">
        <v>2</v>
      </c>
      <c r="F10" s="266" t="s">
        <v>50</v>
      </c>
      <c r="G10" s="266">
        <v>0</v>
      </c>
      <c r="H10" s="1380"/>
      <c r="I10" s="1381"/>
      <c r="J10" s="182"/>
      <c r="K10" s="1376"/>
      <c r="L10" s="1374"/>
      <c r="M10" s="292"/>
      <c r="N10" s="1331"/>
      <c r="O10" s="181"/>
      <c r="P10" s="1381"/>
      <c r="Q10" s="1380"/>
      <c r="R10" s="61">
        <v>2</v>
      </c>
      <c r="S10" s="266" t="s">
        <v>50</v>
      </c>
      <c r="T10" s="266">
        <v>2</v>
      </c>
      <c r="U10" s="1380"/>
      <c r="V10" s="1381"/>
      <c r="W10" s="182"/>
      <c r="X10" s="1376"/>
      <c r="Y10" s="1374"/>
    </row>
    <row r="11" spans="1:25" ht="14.1" customHeight="1" x14ac:dyDescent="0.25">
      <c r="A11" s="1331" t="s">
        <v>72</v>
      </c>
      <c r="B11" s="181"/>
      <c r="C11" s="1381"/>
      <c r="D11" s="1380"/>
      <c r="E11" s="61"/>
      <c r="F11" s="266" t="s">
        <v>50</v>
      </c>
      <c r="G11" s="266"/>
      <c r="H11" s="1380"/>
      <c r="I11" s="1381"/>
      <c r="J11" s="182"/>
      <c r="K11" s="1376" t="s">
        <v>2</v>
      </c>
      <c r="L11" s="1374"/>
      <c r="M11" s="292"/>
      <c r="N11" s="1331" t="s">
        <v>72</v>
      </c>
      <c r="O11" s="181"/>
      <c r="P11" s="1381"/>
      <c r="Q11" s="1380"/>
      <c r="R11" s="61"/>
      <c r="S11" s="266" t="s">
        <v>50</v>
      </c>
      <c r="T11" s="266"/>
      <c r="U11" s="1380"/>
      <c r="V11" s="1381"/>
      <c r="W11" s="182"/>
      <c r="X11" s="1376" t="s">
        <v>2</v>
      </c>
      <c r="Y11" s="1374"/>
    </row>
    <row r="12" spans="1:25" ht="14.1" customHeight="1" x14ac:dyDescent="0.25">
      <c r="A12" s="1331"/>
      <c r="B12" s="181"/>
      <c r="C12" s="1381"/>
      <c r="D12" s="1380"/>
      <c r="E12" s="61"/>
      <c r="F12" s="266" t="s">
        <v>50</v>
      </c>
      <c r="G12" s="266"/>
      <c r="H12" s="1380"/>
      <c r="I12" s="1381"/>
      <c r="J12" s="182"/>
      <c r="K12" s="1376"/>
      <c r="L12" s="1374"/>
      <c r="M12" s="292"/>
      <c r="N12" s="1331"/>
      <c r="O12" s="181"/>
      <c r="P12" s="1381"/>
      <c r="Q12" s="1380"/>
      <c r="R12" s="61"/>
      <c r="S12" s="266" t="s">
        <v>50</v>
      </c>
      <c r="T12" s="266"/>
      <c r="U12" s="1380"/>
      <c r="V12" s="1381"/>
      <c r="W12" s="182"/>
      <c r="X12" s="1376"/>
      <c r="Y12" s="1374"/>
    </row>
    <row r="13" spans="1:25" ht="18.75" x14ac:dyDescent="0.25">
      <c r="A13" s="67"/>
      <c r="B13" s="181"/>
      <c r="C13" s="265"/>
      <c r="D13" s="266"/>
      <c r="E13" s="61"/>
      <c r="F13" s="266" t="s">
        <v>335</v>
      </c>
      <c r="G13" s="266"/>
      <c r="H13" s="266"/>
      <c r="I13" s="265"/>
      <c r="J13" s="182"/>
      <c r="K13" s="1376"/>
      <c r="L13" s="1375"/>
      <c r="M13" s="292"/>
      <c r="N13" s="67"/>
      <c r="O13" s="181"/>
      <c r="P13" s="265"/>
      <c r="Q13" s="266"/>
      <c r="R13" s="61"/>
      <c r="S13" s="266" t="s">
        <v>335</v>
      </c>
      <c r="T13" s="266"/>
      <c r="U13" s="266"/>
      <c r="V13" s="265"/>
      <c r="W13" s="182"/>
      <c r="X13" s="1376"/>
      <c r="Y13" s="1375"/>
    </row>
    <row r="14" spans="1:25" ht="27.75" customHeight="1" x14ac:dyDescent="0.25">
      <c r="A14" s="59" t="s">
        <v>4</v>
      </c>
      <c r="B14" s="1377" t="s">
        <v>502</v>
      </c>
      <c r="C14" s="1378"/>
      <c r="D14" s="1378"/>
      <c r="E14" s="178"/>
      <c r="F14" s="179" t="s">
        <v>31</v>
      </c>
      <c r="G14" s="179"/>
      <c r="H14" s="1378" t="s">
        <v>316</v>
      </c>
      <c r="I14" s="1378"/>
      <c r="J14" s="1379"/>
      <c r="K14" s="180" t="s">
        <v>57</v>
      </c>
      <c r="L14" s="1373" t="s">
        <v>491</v>
      </c>
      <c r="M14" s="293"/>
      <c r="N14" s="59" t="s">
        <v>453</v>
      </c>
      <c r="O14" s="1377" t="s">
        <v>165</v>
      </c>
      <c r="P14" s="1378"/>
      <c r="Q14" s="1378"/>
      <c r="R14" s="178"/>
      <c r="S14" s="179" t="s">
        <v>31</v>
      </c>
      <c r="T14" s="179"/>
      <c r="U14" s="1378" t="s">
        <v>321</v>
      </c>
      <c r="V14" s="1378"/>
      <c r="W14" s="1379"/>
      <c r="X14" s="180" t="s">
        <v>57</v>
      </c>
      <c r="Y14" s="1373" t="s">
        <v>503</v>
      </c>
    </row>
    <row r="15" spans="1:25" ht="14.1" customHeight="1" x14ac:dyDescent="0.25">
      <c r="A15" s="1331" t="s">
        <v>317</v>
      </c>
      <c r="B15" s="181"/>
      <c r="C15" s="1381">
        <f>IF(E15="","",SUM(E15:E16))</f>
        <v>1</v>
      </c>
      <c r="D15" s="1380" t="s">
        <v>51</v>
      </c>
      <c r="E15" s="61">
        <v>1</v>
      </c>
      <c r="F15" s="266" t="s">
        <v>50</v>
      </c>
      <c r="G15" s="266">
        <v>1</v>
      </c>
      <c r="H15" s="1380" t="s">
        <v>52</v>
      </c>
      <c r="I15" s="1381">
        <f>IF(E15="","",SUM(G15:G16))</f>
        <v>2</v>
      </c>
      <c r="J15" s="182"/>
      <c r="K15" s="1376" t="s">
        <v>58</v>
      </c>
      <c r="L15" s="1374"/>
      <c r="M15" s="294"/>
      <c r="N15" s="1331" t="s">
        <v>317</v>
      </c>
      <c r="O15" s="181"/>
      <c r="P15" s="1381">
        <f>IF(R15="","",SUM(R15:R16))</f>
        <v>1</v>
      </c>
      <c r="Q15" s="1380" t="s">
        <v>51</v>
      </c>
      <c r="R15" s="61">
        <v>1</v>
      </c>
      <c r="S15" s="266" t="s">
        <v>50</v>
      </c>
      <c r="T15" s="266">
        <v>9</v>
      </c>
      <c r="U15" s="1380" t="s">
        <v>52</v>
      </c>
      <c r="V15" s="1381">
        <f>IF(R15="","",SUM(T15:T16))</f>
        <v>14</v>
      </c>
      <c r="W15" s="182"/>
      <c r="X15" s="1376" t="s">
        <v>58</v>
      </c>
      <c r="Y15" s="1374"/>
    </row>
    <row r="16" spans="1:25" ht="14.1" customHeight="1" x14ac:dyDescent="0.25">
      <c r="A16" s="1331"/>
      <c r="B16" s="181"/>
      <c r="C16" s="1381"/>
      <c r="D16" s="1380"/>
      <c r="E16" s="61">
        <v>0</v>
      </c>
      <c r="F16" s="266" t="s">
        <v>50</v>
      </c>
      <c r="G16" s="266">
        <v>1</v>
      </c>
      <c r="H16" s="1380"/>
      <c r="I16" s="1381"/>
      <c r="J16" s="182"/>
      <c r="K16" s="1376"/>
      <c r="L16" s="1374"/>
      <c r="M16" s="294"/>
      <c r="N16" s="1331"/>
      <c r="O16" s="181"/>
      <c r="P16" s="1381"/>
      <c r="Q16" s="1380"/>
      <c r="R16" s="61">
        <v>0</v>
      </c>
      <c r="S16" s="266" t="s">
        <v>50</v>
      </c>
      <c r="T16" s="266">
        <v>5</v>
      </c>
      <c r="U16" s="1380"/>
      <c r="V16" s="1381"/>
      <c r="W16" s="182"/>
      <c r="X16" s="1376"/>
      <c r="Y16" s="1374"/>
    </row>
    <row r="17" spans="1:25" ht="14.1" customHeight="1" x14ac:dyDescent="0.25">
      <c r="A17" s="1331" t="s">
        <v>72</v>
      </c>
      <c r="B17" s="181"/>
      <c r="C17" s="1381"/>
      <c r="D17" s="1380"/>
      <c r="E17" s="61"/>
      <c r="F17" s="266" t="s">
        <v>50</v>
      </c>
      <c r="G17" s="266"/>
      <c r="H17" s="1380"/>
      <c r="I17" s="1381"/>
      <c r="J17" s="182"/>
      <c r="K17" s="1376" t="s">
        <v>2</v>
      </c>
      <c r="L17" s="1374"/>
      <c r="M17" s="294"/>
      <c r="N17" s="1331" t="s">
        <v>72</v>
      </c>
      <c r="O17" s="181"/>
      <c r="P17" s="1381"/>
      <c r="Q17" s="1380"/>
      <c r="R17" s="61"/>
      <c r="S17" s="266" t="s">
        <v>50</v>
      </c>
      <c r="T17" s="266"/>
      <c r="U17" s="1380"/>
      <c r="V17" s="1381"/>
      <c r="W17" s="182"/>
      <c r="X17" s="1376" t="s">
        <v>2</v>
      </c>
      <c r="Y17" s="1374"/>
    </row>
    <row r="18" spans="1:25" ht="14.1" customHeight="1" x14ac:dyDescent="0.25">
      <c r="A18" s="1331"/>
      <c r="B18" s="181"/>
      <c r="C18" s="1381"/>
      <c r="D18" s="1380"/>
      <c r="E18" s="61"/>
      <c r="F18" s="266" t="s">
        <v>50</v>
      </c>
      <c r="G18" s="266"/>
      <c r="H18" s="1380"/>
      <c r="I18" s="1381"/>
      <c r="J18" s="182"/>
      <c r="K18" s="1376"/>
      <c r="L18" s="1374"/>
      <c r="M18" s="294"/>
      <c r="N18" s="1331"/>
      <c r="O18" s="181"/>
      <c r="P18" s="1381"/>
      <c r="Q18" s="1380"/>
      <c r="R18" s="61"/>
      <c r="S18" s="266" t="s">
        <v>50</v>
      </c>
      <c r="T18" s="266"/>
      <c r="U18" s="1380"/>
      <c r="V18" s="1381"/>
      <c r="W18" s="182"/>
      <c r="X18" s="1376"/>
      <c r="Y18" s="1374"/>
    </row>
    <row r="19" spans="1:25" ht="18.75" x14ac:dyDescent="0.25">
      <c r="A19" s="67"/>
      <c r="B19" s="181"/>
      <c r="C19" s="265"/>
      <c r="D19" s="266"/>
      <c r="E19" s="61"/>
      <c r="F19" s="266" t="s">
        <v>335</v>
      </c>
      <c r="G19" s="266"/>
      <c r="H19" s="266"/>
      <c r="I19" s="265"/>
      <c r="J19" s="182"/>
      <c r="K19" s="1376"/>
      <c r="L19" s="1375"/>
      <c r="M19" s="292"/>
      <c r="N19" s="67"/>
      <c r="O19" s="181"/>
      <c r="P19" s="265"/>
      <c r="Q19" s="266"/>
      <c r="R19" s="61"/>
      <c r="S19" s="266" t="s">
        <v>335</v>
      </c>
      <c r="T19" s="266"/>
      <c r="U19" s="266"/>
      <c r="V19" s="265"/>
      <c r="W19" s="182"/>
      <c r="X19" s="1376"/>
      <c r="Y19" s="1375"/>
    </row>
    <row r="20" spans="1:25" ht="27.75" customHeight="1" x14ac:dyDescent="0.25">
      <c r="A20" s="59" t="s">
        <v>5</v>
      </c>
      <c r="B20" s="1377" t="str">
        <f>B8</f>
        <v>昭和町SSS</v>
      </c>
      <c r="C20" s="1378"/>
      <c r="D20" s="1378"/>
      <c r="E20" s="178"/>
      <c r="F20" s="179" t="s">
        <v>31</v>
      </c>
      <c r="G20" s="179"/>
      <c r="H20" s="1378" t="str">
        <f>U8</f>
        <v>エルドラードFC</v>
      </c>
      <c r="I20" s="1378"/>
      <c r="J20" s="1379"/>
      <c r="K20" s="180" t="s">
        <v>57</v>
      </c>
      <c r="L20" s="1373" t="s">
        <v>497</v>
      </c>
      <c r="M20" s="293"/>
      <c r="N20" s="59"/>
      <c r="O20" s="1377"/>
      <c r="P20" s="1378"/>
      <c r="Q20" s="1378"/>
      <c r="R20" s="178"/>
      <c r="S20" s="179"/>
      <c r="T20" s="179"/>
      <c r="U20" s="1378"/>
      <c r="V20" s="1378"/>
      <c r="W20" s="1379"/>
      <c r="X20" s="180"/>
      <c r="Y20" s="1397"/>
    </row>
    <row r="21" spans="1:25" ht="14.1" customHeight="1" x14ac:dyDescent="0.25">
      <c r="A21" s="1331" t="s">
        <v>61</v>
      </c>
      <c r="B21" s="181"/>
      <c r="C21" s="1381">
        <f>IF(E21="","",SUM(E21:E22))</f>
        <v>0</v>
      </c>
      <c r="D21" s="1380" t="s">
        <v>51</v>
      </c>
      <c r="E21" s="61">
        <v>0</v>
      </c>
      <c r="F21" s="266" t="s">
        <v>50</v>
      </c>
      <c r="G21" s="266">
        <v>2</v>
      </c>
      <c r="H21" s="1380" t="s">
        <v>52</v>
      </c>
      <c r="I21" s="1381">
        <f>IF(E21="","",SUM(G21:G22))</f>
        <v>3</v>
      </c>
      <c r="J21" s="182"/>
      <c r="K21" s="1376" t="s">
        <v>58</v>
      </c>
      <c r="L21" s="1374"/>
      <c r="M21" s="294"/>
      <c r="N21" s="1331"/>
      <c r="O21" s="181"/>
      <c r="P21" s="1381"/>
      <c r="Q21" s="1380"/>
      <c r="R21" s="61"/>
      <c r="S21" s="266"/>
      <c r="T21" s="266"/>
      <c r="U21" s="1380"/>
      <c r="V21" s="1381"/>
      <c r="W21" s="182"/>
      <c r="X21" s="1376"/>
      <c r="Y21" s="1398"/>
    </row>
    <row r="22" spans="1:25" ht="14.1" customHeight="1" x14ac:dyDescent="0.25">
      <c r="A22" s="1331"/>
      <c r="B22" s="181"/>
      <c r="C22" s="1381"/>
      <c r="D22" s="1380"/>
      <c r="E22" s="61">
        <v>0</v>
      </c>
      <c r="F22" s="266" t="s">
        <v>50</v>
      </c>
      <c r="G22" s="266">
        <v>1</v>
      </c>
      <c r="H22" s="1380"/>
      <c r="I22" s="1381"/>
      <c r="J22" s="182"/>
      <c r="K22" s="1376"/>
      <c r="L22" s="1374"/>
      <c r="M22" s="294"/>
      <c r="N22" s="1331"/>
      <c r="O22" s="181"/>
      <c r="P22" s="1381"/>
      <c r="Q22" s="1380"/>
      <c r="R22" s="61"/>
      <c r="S22" s="266"/>
      <c r="T22" s="266"/>
      <c r="U22" s="1380"/>
      <c r="V22" s="1381"/>
      <c r="W22" s="182"/>
      <c r="X22" s="1376"/>
      <c r="Y22" s="1398"/>
    </row>
    <row r="23" spans="1:25" ht="14.1" customHeight="1" x14ac:dyDescent="0.25">
      <c r="A23" s="1331" t="s">
        <v>489</v>
      </c>
      <c r="B23" s="181"/>
      <c r="C23" s="1381"/>
      <c r="D23" s="1380"/>
      <c r="E23" s="61"/>
      <c r="F23" s="266" t="s">
        <v>50</v>
      </c>
      <c r="G23" s="266"/>
      <c r="H23" s="1380"/>
      <c r="I23" s="1381"/>
      <c r="J23" s="182"/>
      <c r="K23" s="1376" t="s">
        <v>2</v>
      </c>
      <c r="L23" s="1374"/>
      <c r="M23" s="294"/>
      <c r="N23" s="1331"/>
      <c r="O23" s="181"/>
      <c r="P23" s="1381"/>
      <c r="Q23" s="1380"/>
      <c r="R23" s="61"/>
      <c r="S23" s="266"/>
      <c r="T23" s="266"/>
      <c r="U23" s="1380"/>
      <c r="V23" s="1381"/>
      <c r="W23" s="182"/>
      <c r="X23" s="1376"/>
      <c r="Y23" s="1398"/>
    </row>
    <row r="24" spans="1:25" ht="14.1" customHeight="1" x14ac:dyDescent="0.25">
      <c r="A24" s="1331"/>
      <c r="B24" s="181"/>
      <c r="C24" s="1381"/>
      <c r="D24" s="1380"/>
      <c r="E24" s="61"/>
      <c r="F24" s="266" t="s">
        <v>50</v>
      </c>
      <c r="G24" s="266"/>
      <c r="H24" s="1380"/>
      <c r="I24" s="1381"/>
      <c r="J24" s="182"/>
      <c r="K24" s="1376"/>
      <c r="L24" s="1374"/>
      <c r="M24" s="294"/>
      <c r="N24" s="1331"/>
      <c r="O24" s="181"/>
      <c r="P24" s="1381"/>
      <c r="Q24" s="1380"/>
      <c r="R24" s="61"/>
      <c r="S24" s="266"/>
      <c r="T24" s="266"/>
      <c r="U24" s="1380"/>
      <c r="V24" s="1381"/>
      <c r="W24" s="182"/>
      <c r="X24" s="1376"/>
      <c r="Y24" s="1398"/>
    </row>
    <row r="25" spans="1:25" ht="18.75" x14ac:dyDescent="0.25">
      <c r="A25" s="67"/>
      <c r="B25" s="181" t="s">
        <v>505</v>
      </c>
      <c r="C25" s="265"/>
      <c r="D25" s="266"/>
      <c r="E25" s="61"/>
      <c r="F25" s="266" t="s">
        <v>335</v>
      </c>
      <c r="G25" s="266"/>
      <c r="H25" s="266"/>
      <c r="I25" s="265"/>
      <c r="J25" s="182" t="s">
        <v>506</v>
      </c>
      <c r="K25" s="1376"/>
      <c r="L25" s="1375"/>
      <c r="M25" s="294"/>
      <c r="N25" s="67"/>
      <c r="O25" s="181"/>
      <c r="P25" s="265"/>
      <c r="Q25" s="266"/>
      <c r="R25" s="61"/>
      <c r="S25" s="266"/>
      <c r="T25" s="266"/>
      <c r="U25" s="266"/>
      <c r="V25" s="265"/>
      <c r="W25" s="182"/>
      <c r="X25" s="1376"/>
      <c r="Y25" s="1399"/>
    </row>
    <row r="26" spans="1:25" ht="27" customHeight="1" x14ac:dyDescent="0.25">
      <c r="A26" s="59" t="s">
        <v>9</v>
      </c>
      <c r="B26" s="1377" t="str">
        <f>H14</f>
        <v>JFC竜王</v>
      </c>
      <c r="C26" s="1378"/>
      <c r="D26" s="1378"/>
      <c r="E26" s="178"/>
      <c r="F26" s="179" t="s">
        <v>31</v>
      </c>
      <c r="G26" s="179"/>
      <c r="H26" s="1378" t="str">
        <f>U14</f>
        <v>フォルトゥナU-12</v>
      </c>
      <c r="I26" s="1378"/>
      <c r="J26" s="1379"/>
      <c r="K26" s="180" t="s">
        <v>57</v>
      </c>
      <c r="L26" s="1373" t="s">
        <v>78</v>
      </c>
      <c r="M26" s="293"/>
      <c r="N26" s="59"/>
      <c r="O26" s="1377"/>
      <c r="P26" s="1378"/>
      <c r="Q26" s="1378"/>
      <c r="R26" s="178"/>
      <c r="S26" s="179"/>
      <c r="T26" s="179"/>
      <c r="U26" s="1378"/>
      <c r="V26" s="1378"/>
      <c r="W26" s="1379"/>
      <c r="X26" s="180"/>
      <c r="Y26" s="1397"/>
    </row>
    <row r="27" spans="1:25" ht="14.1" customHeight="1" x14ac:dyDescent="0.25">
      <c r="A27" s="1331" t="s">
        <v>60</v>
      </c>
      <c r="B27" s="181"/>
      <c r="C27" s="1381">
        <f>IF(E27="","",SUM(E27:E28))</f>
        <v>1</v>
      </c>
      <c r="D27" s="1380" t="s">
        <v>51</v>
      </c>
      <c r="E27" s="61">
        <v>0</v>
      </c>
      <c r="F27" s="266" t="s">
        <v>50</v>
      </c>
      <c r="G27" s="266">
        <v>0</v>
      </c>
      <c r="H27" s="1380" t="s">
        <v>52</v>
      </c>
      <c r="I27" s="1381">
        <f>IF(E27="","",SUM(G27:G28))</f>
        <v>5</v>
      </c>
      <c r="J27" s="182"/>
      <c r="K27" s="1376" t="s">
        <v>58</v>
      </c>
      <c r="L27" s="1374"/>
      <c r="M27" s="294"/>
      <c r="N27" s="1331"/>
      <c r="O27" s="181"/>
      <c r="P27" s="1381"/>
      <c r="Q27" s="1380"/>
      <c r="R27" s="61"/>
      <c r="S27" s="266"/>
      <c r="T27" s="266"/>
      <c r="U27" s="1380"/>
      <c r="V27" s="1381"/>
      <c r="W27" s="182"/>
      <c r="X27" s="1376"/>
      <c r="Y27" s="1398"/>
    </row>
    <row r="28" spans="1:25" ht="14.1" customHeight="1" x14ac:dyDescent="0.25">
      <c r="A28" s="1331"/>
      <c r="B28" s="181"/>
      <c r="C28" s="1381"/>
      <c r="D28" s="1380"/>
      <c r="E28" s="61">
        <v>1</v>
      </c>
      <c r="F28" s="266" t="s">
        <v>50</v>
      </c>
      <c r="G28" s="266">
        <v>5</v>
      </c>
      <c r="H28" s="1380"/>
      <c r="I28" s="1381"/>
      <c r="J28" s="182"/>
      <c r="K28" s="1376"/>
      <c r="L28" s="1374"/>
      <c r="M28" s="294"/>
      <c r="N28" s="1331"/>
      <c r="O28" s="181"/>
      <c r="P28" s="1381"/>
      <c r="Q28" s="1380"/>
      <c r="R28" s="61"/>
      <c r="S28" s="266"/>
      <c r="T28" s="266"/>
      <c r="U28" s="1380"/>
      <c r="V28" s="1381"/>
      <c r="W28" s="182"/>
      <c r="X28" s="1376"/>
      <c r="Y28" s="1398"/>
    </row>
    <row r="29" spans="1:25" ht="14.1" customHeight="1" x14ac:dyDescent="0.25">
      <c r="A29" s="1331" t="s">
        <v>489</v>
      </c>
      <c r="B29" s="181"/>
      <c r="C29" s="1381"/>
      <c r="D29" s="1380"/>
      <c r="E29" s="61"/>
      <c r="F29" s="266" t="s">
        <v>50</v>
      </c>
      <c r="G29" s="266"/>
      <c r="H29" s="1380"/>
      <c r="I29" s="1381"/>
      <c r="J29" s="182"/>
      <c r="K29" s="1376" t="s">
        <v>2</v>
      </c>
      <c r="L29" s="1374"/>
      <c r="M29" s="294"/>
      <c r="N29" s="1331"/>
      <c r="O29" s="181"/>
      <c r="P29" s="1381"/>
      <c r="Q29" s="1380"/>
      <c r="R29" s="61"/>
      <c r="S29" s="266"/>
      <c r="T29" s="266"/>
      <c r="U29" s="1380"/>
      <c r="V29" s="1381"/>
      <c r="W29" s="182"/>
      <c r="X29" s="1376"/>
      <c r="Y29" s="1398"/>
    </row>
    <row r="30" spans="1:25" ht="14.1" customHeight="1" x14ac:dyDescent="0.25">
      <c r="A30" s="1331"/>
      <c r="B30" s="181"/>
      <c r="C30" s="1381"/>
      <c r="D30" s="1380"/>
      <c r="E30" s="61"/>
      <c r="F30" s="266" t="s">
        <v>50</v>
      </c>
      <c r="G30" s="266"/>
      <c r="H30" s="1380"/>
      <c r="I30" s="1381"/>
      <c r="J30" s="182"/>
      <c r="K30" s="1376"/>
      <c r="L30" s="1374"/>
      <c r="M30" s="294"/>
      <c r="N30" s="1331"/>
      <c r="O30" s="181"/>
      <c r="P30" s="1381"/>
      <c r="Q30" s="1380"/>
      <c r="R30" s="61"/>
      <c r="S30" s="266"/>
      <c r="T30" s="266"/>
      <c r="U30" s="1380"/>
      <c r="V30" s="1381"/>
      <c r="W30" s="182"/>
      <c r="X30" s="1376"/>
      <c r="Y30" s="1398"/>
    </row>
    <row r="31" spans="1:25" ht="18.75" x14ac:dyDescent="0.25">
      <c r="A31" s="60"/>
      <c r="B31" s="263" t="s">
        <v>507</v>
      </c>
      <c r="C31" s="183"/>
      <c r="D31" s="184"/>
      <c r="E31" s="110"/>
      <c r="F31" s="184" t="s">
        <v>335</v>
      </c>
      <c r="G31" s="184"/>
      <c r="H31" s="184"/>
      <c r="I31" s="183"/>
      <c r="J31" s="264" t="s">
        <v>508</v>
      </c>
      <c r="K31" s="1376"/>
      <c r="L31" s="1375"/>
      <c r="M31" s="294"/>
      <c r="N31" s="60"/>
      <c r="O31" s="263"/>
      <c r="P31" s="183"/>
      <c r="Q31" s="184"/>
      <c r="R31" s="110"/>
      <c r="S31" s="184"/>
      <c r="T31" s="184"/>
      <c r="U31" s="184"/>
      <c r="V31" s="183"/>
      <c r="W31" s="264"/>
      <c r="X31" s="1376"/>
      <c r="Y31" s="1399"/>
    </row>
    <row r="32" spans="1:25" ht="17.100000000000001" customHeight="1" x14ac:dyDescent="0.25">
      <c r="F32" s="1"/>
      <c r="G32" s="1"/>
      <c r="S32" s="1"/>
      <c r="T32" s="1"/>
    </row>
    <row r="33" spans="1:20" ht="17.100000000000001" customHeight="1" x14ac:dyDescent="0.25">
      <c r="A33" s="19"/>
      <c r="F33" s="1"/>
      <c r="G33" s="1"/>
      <c r="N33" s="19"/>
      <c r="S33" s="1"/>
      <c r="T33" s="1"/>
    </row>
    <row r="34" spans="1:20" ht="17.100000000000001" customHeight="1" x14ac:dyDescent="0.25">
      <c r="F34" s="1"/>
      <c r="G34" s="1"/>
      <c r="S34" s="1"/>
      <c r="T34" s="1"/>
    </row>
    <row r="35" spans="1:20" ht="17.100000000000001" customHeight="1" x14ac:dyDescent="0.25">
      <c r="A35" s="19"/>
      <c r="F35" s="1"/>
      <c r="G35" s="1"/>
      <c r="N35" s="19"/>
      <c r="S35" s="1"/>
      <c r="T35" s="1"/>
    </row>
  </sheetData>
  <mergeCells count="146">
    <mergeCell ref="B5:F5"/>
    <mergeCell ref="G5:H5"/>
    <mergeCell ref="I5:L5"/>
    <mergeCell ref="O5:S5"/>
    <mergeCell ref="T5:U5"/>
    <mergeCell ref="V5:Y5"/>
    <mergeCell ref="B7:D7"/>
    <mergeCell ref="H7:J7"/>
    <mergeCell ref="K7:L7"/>
    <mergeCell ref="O7:Q7"/>
    <mergeCell ref="U7:W7"/>
    <mergeCell ref="X7:Y7"/>
    <mergeCell ref="A1:L1"/>
    <mergeCell ref="N1:Y1"/>
    <mergeCell ref="B2:F2"/>
    <mergeCell ref="O2:S2"/>
    <mergeCell ref="G3:H3"/>
    <mergeCell ref="I3:L3"/>
    <mergeCell ref="T3:U3"/>
    <mergeCell ref="V3:Y3"/>
    <mergeCell ref="G4:H4"/>
    <mergeCell ref="I4:L4"/>
    <mergeCell ref="O4:S4"/>
    <mergeCell ref="T4:U4"/>
    <mergeCell ref="V4:Y4"/>
    <mergeCell ref="B4:F4"/>
    <mergeCell ref="I11:I12"/>
    <mergeCell ref="K11:K13"/>
    <mergeCell ref="V9:V10"/>
    <mergeCell ref="B8:D8"/>
    <mergeCell ref="H8:J8"/>
    <mergeCell ref="L8:L13"/>
    <mergeCell ref="O8:Q8"/>
    <mergeCell ref="U8:W8"/>
    <mergeCell ref="Y8:Y13"/>
    <mergeCell ref="N9:N10"/>
    <mergeCell ref="P9:P10"/>
    <mergeCell ref="Q9:Q10"/>
    <mergeCell ref="X15:X16"/>
    <mergeCell ref="A17:A18"/>
    <mergeCell ref="C17:C18"/>
    <mergeCell ref="D17:D18"/>
    <mergeCell ref="H17:H18"/>
    <mergeCell ref="I17:I18"/>
    <mergeCell ref="U9:U10"/>
    <mergeCell ref="N11:N12"/>
    <mergeCell ref="P11:P12"/>
    <mergeCell ref="A9:A10"/>
    <mergeCell ref="C9:C10"/>
    <mergeCell ref="X9:X10"/>
    <mergeCell ref="Q11:Q12"/>
    <mergeCell ref="U11:U12"/>
    <mergeCell ref="V11:V12"/>
    <mergeCell ref="X11:X13"/>
    <mergeCell ref="D9:D10"/>
    <mergeCell ref="H9:H10"/>
    <mergeCell ref="I9:I10"/>
    <mergeCell ref="K9:K10"/>
    <mergeCell ref="A11:A12"/>
    <mergeCell ref="C11:C12"/>
    <mergeCell ref="D11:D12"/>
    <mergeCell ref="H11:H12"/>
    <mergeCell ref="Y14:Y19"/>
    <mergeCell ref="A15:A16"/>
    <mergeCell ref="C15:C16"/>
    <mergeCell ref="D15:D16"/>
    <mergeCell ref="H15:H16"/>
    <mergeCell ref="I15:I16"/>
    <mergeCell ref="K15:K16"/>
    <mergeCell ref="N15:N16"/>
    <mergeCell ref="P15:P16"/>
    <mergeCell ref="Q15:Q16"/>
    <mergeCell ref="B14:D14"/>
    <mergeCell ref="H14:J14"/>
    <mergeCell ref="L14:L19"/>
    <mergeCell ref="O14:Q14"/>
    <mergeCell ref="U14:W14"/>
    <mergeCell ref="U15:U16"/>
    <mergeCell ref="V15:V16"/>
    <mergeCell ref="K17:K19"/>
    <mergeCell ref="N17:N18"/>
    <mergeCell ref="P17:P18"/>
    <mergeCell ref="Q17:Q18"/>
    <mergeCell ref="U17:U18"/>
    <mergeCell ref="V17:V18"/>
    <mergeCell ref="X17:X19"/>
    <mergeCell ref="Y20:Y25"/>
    <mergeCell ref="A21:A22"/>
    <mergeCell ref="C21:C22"/>
    <mergeCell ref="D21:D22"/>
    <mergeCell ref="H21:H22"/>
    <mergeCell ref="I21:I22"/>
    <mergeCell ref="K21:K22"/>
    <mergeCell ref="N21:N22"/>
    <mergeCell ref="P21:P22"/>
    <mergeCell ref="Q21:Q22"/>
    <mergeCell ref="X23:X25"/>
    <mergeCell ref="B20:D20"/>
    <mergeCell ref="H20:J20"/>
    <mergeCell ref="L20:L25"/>
    <mergeCell ref="V21:V22"/>
    <mergeCell ref="X21:X22"/>
    <mergeCell ref="N23:N24"/>
    <mergeCell ref="O20:Q20"/>
    <mergeCell ref="U20:W20"/>
    <mergeCell ref="U21:U22"/>
    <mergeCell ref="Q23:Q24"/>
    <mergeCell ref="U23:U24"/>
    <mergeCell ref="V23:V24"/>
    <mergeCell ref="P23:P24"/>
    <mergeCell ref="H29:H30"/>
    <mergeCell ref="I29:I30"/>
    <mergeCell ref="K29:K31"/>
    <mergeCell ref="U29:U30"/>
    <mergeCell ref="V29:V30"/>
    <mergeCell ref="X29:X31"/>
    <mergeCell ref="A23:A24"/>
    <mergeCell ref="C23:C24"/>
    <mergeCell ref="D23:D24"/>
    <mergeCell ref="H23:H24"/>
    <mergeCell ref="I23:I24"/>
    <mergeCell ref="K23:K25"/>
    <mergeCell ref="Y26:Y31"/>
    <mergeCell ref="A27:A28"/>
    <mergeCell ref="C27:C28"/>
    <mergeCell ref="D27:D28"/>
    <mergeCell ref="H27:H28"/>
    <mergeCell ref="I27:I28"/>
    <mergeCell ref="K27:K28"/>
    <mergeCell ref="N27:N28"/>
    <mergeCell ref="P27:P28"/>
    <mergeCell ref="Q27:Q28"/>
    <mergeCell ref="B26:D26"/>
    <mergeCell ref="H26:J26"/>
    <mergeCell ref="L26:L31"/>
    <mergeCell ref="O26:Q26"/>
    <mergeCell ref="U26:W26"/>
    <mergeCell ref="U27:U28"/>
    <mergeCell ref="V27:V28"/>
    <mergeCell ref="N29:N30"/>
    <mergeCell ref="P29:P30"/>
    <mergeCell ref="Q29:Q30"/>
    <mergeCell ref="X27:X28"/>
    <mergeCell ref="A29:A30"/>
    <mergeCell ref="C29:C30"/>
    <mergeCell ref="D29:D30"/>
  </mergeCells>
  <phoneticPr fontId="3"/>
  <pageMargins left="0.70866141732283472" right="0.70866141732283472" top="0.94488188976377963" bottom="0.74803149606299213" header="0.51181102362204722" footer="0.31496062992125984"/>
  <pageSetup paperSize="9" scale="98" orientation="portrait" horizontalDpi="4294967293" verticalDpi="1200" r:id="rId1"/>
  <headerFooter>
    <oddHeader xml:space="preserve">&amp;C&amp;16 2024Nanahocup山梨県U-12サッカー大会
（第48回関東大会山梨県予選）&amp;14
</oddHeader>
  </headerFooter>
  <colBreaks count="1" manualBreakCount="1">
    <brk id="12" max="30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90FAF-A3CB-411A-924A-9D3CB989C2DF}">
  <sheetPr codeName="Sheet24">
    <tabColor rgb="FFFF99FF"/>
    <pageSetUpPr fitToPage="1"/>
  </sheetPr>
  <dimension ref="A1:Y35"/>
  <sheetViews>
    <sheetView workbookViewId="0">
      <selection sqref="A1:L1"/>
    </sheetView>
  </sheetViews>
  <sheetFormatPr defaultColWidth="9.1328125" defaultRowHeight="12.75" x14ac:dyDescent="0.25"/>
  <cols>
    <col min="1" max="1" width="13.3984375" customWidth="1"/>
    <col min="2" max="2" width="12.1328125" customWidth="1"/>
    <col min="3" max="3" width="4.46484375" customWidth="1"/>
    <col min="4" max="4" width="3.59765625" customWidth="1"/>
    <col min="5" max="5" width="4.46484375" customWidth="1"/>
    <col min="6" max="6" width="6.59765625" customWidth="1"/>
    <col min="7" max="7" width="4.46484375" customWidth="1"/>
    <col min="8" max="8" width="3.59765625" customWidth="1"/>
    <col min="9" max="9" width="4.46484375" customWidth="1"/>
    <col min="10" max="10" width="12.1328125" customWidth="1"/>
    <col min="11" max="11" width="5.86328125" bestFit="1" customWidth="1"/>
    <col min="12" max="12" width="13.59765625" customWidth="1"/>
    <col min="13" max="13" width="13.59765625" hidden="1" customWidth="1"/>
    <col min="14" max="14" width="13.3984375" customWidth="1"/>
    <col min="15" max="15" width="12.1328125" customWidth="1"/>
    <col min="16" max="16" width="4.46484375" customWidth="1"/>
    <col min="17" max="17" width="3.59765625" customWidth="1"/>
    <col min="18" max="18" width="4.46484375" customWidth="1"/>
    <col min="19" max="19" width="6.59765625" customWidth="1"/>
    <col min="20" max="20" width="4.46484375" customWidth="1"/>
    <col min="21" max="21" width="3.59765625" customWidth="1"/>
    <col min="22" max="22" width="4.46484375" customWidth="1"/>
    <col min="23" max="23" width="12.1328125" customWidth="1"/>
    <col min="24" max="24" width="5.86328125" bestFit="1" customWidth="1"/>
    <col min="25" max="25" width="13.59765625" customWidth="1"/>
  </cols>
  <sheetData>
    <row r="1" spans="1:25" ht="22.5" customHeight="1" x14ac:dyDescent="0.25">
      <c r="A1" s="1389" t="s">
        <v>133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501"/>
      <c r="N1" s="1389" t="str">
        <f>A1</f>
        <v>３日目　決勝トーナメント対戦表</v>
      </c>
      <c r="O1" s="1389"/>
      <c r="P1" s="1389"/>
      <c r="Q1" s="1389"/>
      <c r="R1" s="1389"/>
      <c r="S1" s="1389"/>
      <c r="T1" s="1389"/>
      <c r="U1" s="1389"/>
      <c r="V1" s="1389"/>
      <c r="W1" s="1389"/>
      <c r="X1" s="1389"/>
      <c r="Y1" s="1389"/>
    </row>
    <row r="2" spans="1:25" ht="27" customHeight="1" x14ac:dyDescent="0.25">
      <c r="A2" s="605"/>
      <c r="B2" s="1356"/>
      <c r="C2" s="1356"/>
      <c r="D2" s="1356"/>
      <c r="E2" s="1356"/>
      <c r="F2" s="1356"/>
      <c r="G2" s="1"/>
      <c r="N2" s="605"/>
      <c r="O2" s="1356"/>
      <c r="P2" s="1356"/>
      <c r="Q2" s="1356"/>
      <c r="R2" s="1356"/>
      <c r="S2" s="1356"/>
      <c r="T2" s="1"/>
    </row>
    <row r="3" spans="1:25" ht="27.75" customHeight="1" x14ac:dyDescent="0.25">
      <c r="A3" s="172" t="s">
        <v>33</v>
      </c>
      <c r="B3" s="173">
        <v>6</v>
      </c>
      <c r="C3" s="174" t="s">
        <v>34</v>
      </c>
      <c r="D3" s="174"/>
      <c r="E3" s="174">
        <v>11</v>
      </c>
      <c r="F3" s="175" t="s">
        <v>35</v>
      </c>
      <c r="G3" s="1390" t="s">
        <v>41</v>
      </c>
      <c r="H3" s="1391"/>
      <c r="I3" s="1390"/>
      <c r="J3" s="1392"/>
      <c r="K3" s="1392"/>
      <c r="L3" s="1391"/>
      <c r="M3" s="290"/>
      <c r="N3" s="172" t="s">
        <v>33</v>
      </c>
      <c r="O3" s="173">
        <v>6</v>
      </c>
      <c r="P3" s="174" t="s">
        <v>34</v>
      </c>
      <c r="Q3" s="174"/>
      <c r="R3" s="174">
        <v>11</v>
      </c>
      <c r="S3" s="175" t="s">
        <v>35</v>
      </c>
      <c r="T3" s="1390" t="s">
        <v>41</v>
      </c>
      <c r="U3" s="1391"/>
      <c r="V3" s="1390"/>
      <c r="W3" s="1392"/>
      <c r="X3" s="1392"/>
      <c r="Y3" s="1391"/>
    </row>
    <row r="4" spans="1:25" ht="27.75" customHeight="1" x14ac:dyDescent="0.25">
      <c r="A4" s="172" t="s">
        <v>27</v>
      </c>
      <c r="B4" s="1393" t="s">
        <v>238</v>
      </c>
      <c r="C4" s="1394"/>
      <c r="D4" s="1394"/>
      <c r="E4" s="1394"/>
      <c r="F4" s="1395"/>
      <c r="G4" s="1390" t="s">
        <v>28</v>
      </c>
      <c r="H4" s="1391"/>
      <c r="I4" s="1390" t="s">
        <v>422</v>
      </c>
      <c r="J4" s="1392"/>
      <c r="K4" s="1392"/>
      <c r="L4" s="1391"/>
      <c r="M4" s="290"/>
      <c r="N4" s="172" t="s">
        <v>27</v>
      </c>
      <c r="O4" s="1393" t="s">
        <v>238</v>
      </c>
      <c r="P4" s="1394"/>
      <c r="Q4" s="1394"/>
      <c r="R4" s="1394"/>
      <c r="S4" s="1395"/>
      <c r="T4" s="1390" t="s">
        <v>28</v>
      </c>
      <c r="U4" s="1391"/>
      <c r="V4" s="1390" t="s">
        <v>422</v>
      </c>
      <c r="W4" s="1392"/>
      <c r="X4" s="1392"/>
      <c r="Y4" s="1391"/>
    </row>
    <row r="5" spans="1:25" ht="27" customHeight="1" x14ac:dyDescent="0.25">
      <c r="A5" s="262" t="s">
        <v>40</v>
      </c>
      <c r="B5" s="1386"/>
      <c r="C5" s="1388"/>
      <c r="D5" s="1388"/>
      <c r="E5" s="1388"/>
      <c r="F5" s="1388"/>
      <c r="G5" s="1386" t="s">
        <v>29</v>
      </c>
      <c r="H5" s="1387"/>
      <c r="I5" s="1386"/>
      <c r="J5" s="1388"/>
      <c r="K5" s="1388"/>
      <c r="L5" s="1387"/>
      <c r="M5" s="266"/>
      <c r="N5" s="262" t="s">
        <v>40</v>
      </c>
      <c r="O5" s="1388"/>
      <c r="P5" s="1388"/>
      <c r="Q5" s="1388"/>
      <c r="R5" s="1388"/>
      <c r="S5" s="1388"/>
      <c r="T5" s="1386" t="s">
        <v>29</v>
      </c>
      <c r="U5" s="1387"/>
      <c r="V5" s="1386"/>
      <c r="W5" s="1388"/>
      <c r="X5" s="1388"/>
      <c r="Y5" s="1387"/>
    </row>
    <row r="6" spans="1:25" x14ac:dyDescent="0.25">
      <c r="A6" s="77"/>
      <c r="F6" s="1"/>
      <c r="G6" s="1"/>
      <c r="L6" s="84"/>
      <c r="N6" s="93"/>
      <c r="S6" s="1"/>
      <c r="T6" s="1"/>
    </row>
    <row r="7" spans="1:25" ht="18.75" x14ac:dyDescent="0.25">
      <c r="A7" s="262" t="s">
        <v>30</v>
      </c>
      <c r="B7" s="1382" t="s">
        <v>12</v>
      </c>
      <c r="C7" s="1383"/>
      <c r="D7" s="1383"/>
      <c r="E7" s="176"/>
      <c r="F7" s="177" t="s">
        <v>1</v>
      </c>
      <c r="G7" s="176"/>
      <c r="H7" s="1384" t="s">
        <v>12</v>
      </c>
      <c r="I7" s="1384"/>
      <c r="J7" s="1385"/>
      <c r="K7" s="1386" t="s">
        <v>23</v>
      </c>
      <c r="L7" s="1387"/>
      <c r="M7" s="266"/>
      <c r="N7" s="262" t="s">
        <v>30</v>
      </c>
      <c r="O7" s="1383" t="s">
        <v>12</v>
      </c>
      <c r="P7" s="1383"/>
      <c r="Q7" s="1383"/>
      <c r="R7" s="176"/>
      <c r="S7" s="177" t="s">
        <v>1</v>
      </c>
      <c r="T7" s="176"/>
      <c r="U7" s="1384" t="s">
        <v>12</v>
      </c>
      <c r="V7" s="1384"/>
      <c r="W7" s="1385"/>
      <c r="X7" s="1386" t="s">
        <v>23</v>
      </c>
      <c r="Y7" s="1387"/>
    </row>
    <row r="8" spans="1:25" ht="27" customHeight="1" x14ac:dyDescent="0.25">
      <c r="A8" s="59" t="s">
        <v>3</v>
      </c>
      <c r="B8" s="1377" t="s">
        <v>327</v>
      </c>
      <c r="C8" s="1378"/>
      <c r="D8" s="1378"/>
      <c r="E8" s="178"/>
      <c r="F8" s="179" t="s">
        <v>31</v>
      </c>
      <c r="G8" s="179"/>
      <c r="H8" s="1396" t="s">
        <v>325</v>
      </c>
      <c r="I8" s="1378"/>
      <c r="J8" s="1379"/>
      <c r="K8" s="180" t="s">
        <v>57</v>
      </c>
      <c r="L8" s="1373" t="s">
        <v>490</v>
      </c>
      <c r="M8" s="291"/>
      <c r="N8" s="59" t="s">
        <v>452</v>
      </c>
      <c r="O8" s="1377" t="s">
        <v>318</v>
      </c>
      <c r="P8" s="1378"/>
      <c r="Q8" s="1378"/>
      <c r="R8" s="178"/>
      <c r="S8" s="179" t="s">
        <v>31</v>
      </c>
      <c r="T8" s="179"/>
      <c r="U8" s="1396" t="s">
        <v>322</v>
      </c>
      <c r="V8" s="1378"/>
      <c r="W8" s="1379"/>
      <c r="X8" s="180" t="s">
        <v>57</v>
      </c>
      <c r="Y8" s="1373" t="s">
        <v>504</v>
      </c>
    </row>
    <row r="9" spans="1:25" ht="14.1" customHeight="1" x14ac:dyDescent="0.25">
      <c r="A9" s="1331" t="s">
        <v>269</v>
      </c>
      <c r="B9" s="181"/>
      <c r="C9" s="1381">
        <f>IF(E9="","",SUM(E9:E10))</f>
        <v>1</v>
      </c>
      <c r="D9" s="1380" t="s">
        <v>51</v>
      </c>
      <c r="E9" s="61">
        <v>1</v>
      </c>
      <c r="F9" s="266" t="s">
        <v>50</v>
      </c>
      <c r="G9" s="266">
        <v>0</v>
      </c>
      <c r="H9" s="1380" t="s">
        <v>52</v>
      </c>
      <c r="I9" s="1381">
        <f>IF(E9="","",SUM(G9:G10))</f>
        <v>0</v>
      </c>
      <c r="J9" s="182"/>
      <c r="K9" s="1376" t="s">
        <v>58</v>
      </c>
      <c r="L9" s="1374"/>
      <c r="M9" s="292"/>
      <c r="N9" s="1331" t="s">
        <v>269</v>
      </c>
      <c r="O9" s="181"/>
      <c r="P9" s="1381">
        <f>IF(R9="","",SUM(R9:R12))</f>
        <v>1</v>
      </c>
      <c r="Q9" s="1380" t="s">
        <v>51</v>
      </c>
      <c r="R9" s="61">
        <v>1</v>
      </c>
      <c r="S9" s="266" t="s">
        <v>50</v>
      </c>
      <c r="T9" s="266">
        <v>0</v>
      </c>
      <c r="U9" s="1380" t="s">
        <v>52</v>
      </c>
      <c r="V9" s="1381">
        <f>IF(R9="","",SUM(T9:T12))</f>
        <v>2</v>
      </c>
      <c r="W9" s="182"/>
      <c r="X9" s="1376" t="s">
        <v>58</v>
      </c>
      <c r="Y9" s="1374"/>
    </row>
    <row r="10" spans="1:25" ht="14.1" customHeight="1" x14ac:dyDescent="0.25">
      <c r="A10" s="1331"/>
      <c r="B10" s="181"/>
      <c r="C10" s="1381"/>
      <c r="D10" s="1380"/>
      <c r="E10" s="61">
        <v>0</v>
      </c>
      <c r="F10" s="266" t="s">
        <v>50</v>
      </c>
      <c r="G10" s="266">
        <v>0</v>
      </c>
      <c r="H10" s="1380"/>
      <c r="I10" s="1381"/>
      <c r="J10" s="182"/>
      <c r="K10" s="1376"/>
      <c r="L10" s="1374"/>
      <c r="M10" s="292"/>
      <c r="N10" s="1331"/>
      <c r="O10" s="181"/>
      <c r="P10" s="1381"/>
      <c r="Q10" s="1380"/>
      <c r="R10" s="61">
        <v>0</v>
      </c>
      <c r="S10" s="266" t="s">
        <v>50</v>
      </c>
      <c r="T10" s="266">
        <v>1</v>
      </c>
      <c r="U10" s="1380"/>
      <c r="V10" s="1381"/>
      <c r="W10" s="182"/>
      <c r="X10" s="1376"/>
      <c r="Y10" s="1374"/>
    </row>
    <row r="11" spans="1:25" ht="14.1" customHeight="1" x14ac:dyDescent="0.25">
      <c r="A11" s="1331" t="s">
        <v>72</v>
      </c>
      <c r="B11" s="181"/>
      <c r="C11" s="1381"/>
      <c r="D11" s="1380"/>
      <c r="E11" s="61"/>
      <c r="F11" s="266" t="s">
        <v>50</v>
      </c>
      <c r="G11" s="266"/>
      <c r="H11" s="1380"/>
      <c r="I11" s="1381"/>
      <c r="J11" s="182"/>
      <c r="K11" s="1376" t="s">
        <v>2</v>
      </c>
      <c r="L11" s="1374"/>
      <c r="M11" s="292"/>
      <c r="N11" s="1331" t="s">
        <v>72</v>
      </c>
      <c r="O11" s="181"/>
      <c r="P11" s="1381"/>
      <c r="Q11" s="1380"/>
      <c r="R11" s="61">
        <v>0</v>
      </c>
      <c r="S11" s="266" t="s">
        <v>50</v>
      </c>
      <c r="T11" s="266">
        <v>1</v>
      </c>
      <c r="U11" s="1380"/>
      <c r="V11" s="1381"/>
      <c r="W11" s="182"/>
      <c r="X11" s="1376" t="s">
        <v>2</v>
      </c>
      <c r="Y11" s="1374"/>
    </row>
    <row r="12" spans="1:25" ht="14.1" customHeight="1" x14ac:dyDescent="0.25">
      <c r="A12" s="1331"/>
      <c r="B12" s="181"/>
      <c r="C12" s="1381"/>
      <c r="D12" s="1380"/>
      <c r="E12" s="61"/>
      <c r="F12" s="266" t="s">
        <v>50</v>
      </c>
      <c r="G12" s="266"/>
      <c r="H12" s="1380"/>
      <c r="I12" s="1381"/>
      <c r="J12" s="182"/>
      <c r="K12" s="1376"/>
      <c r="L12" s="1374"/>
      <c r="M12" s="292"/>
      <c r="N12" s="1331"/>
      <c r="O12" s="181"/>
      <c r="P12" s="1381"/>
      <c r="Q12" s="1380"/>
      <c r="R12" s="61">
        <v>0</v>
      </c>
      <c r="S12" s="266" t="s">
        <v>50</v>
      </c>
      <c r="T12" s="266">
        <v>0</v>
      </c>
      <c r="U12" s="1380"/>
      <c r="V12" s="1381"/>
      <c r="W12" s="182"/>
      <c r="X12" s="1376"/>
      <c r="Y12" s="1374"/>
    </row>
    <row r="13" spans="1:25" ht="18.75" x14ac:dyDescent="0.25">
      <c r="A13" s="67"/>
      <c r="B13" s="181"/>
      <c r="C13" s="265"/>
      <c r="D13" s="266"/>
      <c r="E13" s="61"/>
      <c r="F13" s="266" t="s">
        <v>335</v>
      </c>
      <c r="G13" s="266"/>
      <c r="H13" s="266"/>
      <c r="I13" s="265"/>
      <c r="J13" s="182"/>
      <c r="K13" s="1376"/>
      <c r="L13" s="1375"/>
      <c r="M13" s="292"/>
      <c r="N13" s="67"/>
      <c r="O13" s="181"/>
      <c r="P13" s="265"/>
      <c r="Q13" s="266"/>
      <c r="R13" s="61"/>
      <c r="S13" s="266" t="s">
        <v>335</v>
      </c>
      <c r="T13" s="266"/>
      <c r="U13" s="266"/>
      <c r="V13" s="265"/>
      <c r="W13" s="182"/>
      <c r="X13" s="1376"/>
      <c r="Y13" s="1375"/>
    </row>
    <row r="14" spans="1:25" ht="27.75" customHeight="1" x14ac:dyDescent="0.25">
      <c r="A14" s="59" t="s">
        <v>4</v>
      </c>
      <c r="B14" s="1377" t="s">
        <v>314</v>
      </c>
      <c r="C14" s="1378"/>
      <c r="D14" s="1378"/>
      <c r="E14" s="178"/>
      <c r="F14" s="179" t="s">
        <v>31</v>
      </c>
      <c r="G14" s="179"/>
      <c r="H14" s="1378" t="s">
        <v>324</v>
      </c>
      <c r="I14" s="1378"/>
      <c r="J14" s="1379"/>
      <c r="K14" s="180" t="s">
        <v>57</v>
      </c>
      <c r="L14" s="1373" t="s">
        <v>491</v>
      </c>
      <c r="M14" s="293"/>
      <c r="N14" s="59" t="s">
        <v>453</v>
      </c>
      <c r="O14" s="1377" t="s">
        <v>509</v>
      </c>
      <c r="P14" s="1378"/>
      <c r="Q14" s="1378"/>
      <c r="R14" s="178"/>
      <c r="S14" s="179" t="s">
        <v>31</v>
      </c>
      <c r="T14" s="179"/>
      <c r="U14" s="1378" t="s">
        <v>510</v>
      </c>
      <c r="V14" s="1378"/>
      <c r="W14" s="1379"/>
      <c r="X14" s="180" t="s">
        <v>57</v>
      </c>
      <c r="Y14" s="1373" t="s">
        <v>503</v>
      </c>
    </row>
    <row r="15" spans="1:25" ht="14.1" customHeight="1" x14ac:dyDescent="0.25">
      <c r="A15" s="1331" t="s">
        <v>264</v>
      </c>
      <c r="B15" s="181"/>
      <c r="C15" s="1381">
        <f>IF(E15="","",SUM(E15:E16))</f>
        <v>0</v>
      </c>
      <c r="D15" s="1380" t="s">
        <v>51</v>
      </c>
      <c r="E15" s="61">
        <v>0</v>
      </c>
      <c r="F15" s="266" t="s">
        <v>50</v>
      </c>
      <c r="G15" s="266">
        <v>0</v>
      </c>
      <c r="H15" s="1380" t="s">
        <v>52</v>
      </c>
      <c r="I15" s="1381">
        <f>IF(E15="","",SUM(G15:G16))</f>
        <v>1</v>
      </c>
      <c r="J15" s="182"/>
      <c r="K15" s="1376" t="s">
        <v>58</v>
      </c>
      <c r="L15" s="1374"/>
      <c r="M15" s="294"/>
      <c r="N15" s="1331" t="s">
        <v>264</v>
      </c>
      <c r="O15" s="181"/>
      <c r="P15" s="1381">
        <f>IF(R15="","",SUM(R15:R16))</f>
        <v>0</v>
      </c>
      <c r="Q15" s="1380" t="s">
        <v>51</v>
      </c>
      <c r="R15" s="61">
        <v>0</v>
      </c>
      <c r="S15" s="266" t="s">
        <v>50</v>
      </c>
      <c r="T15" s="266">
        <v>1</v>
      </c>
      <c r="U15" s="1380" t="s">
        <v>52</v>
      </c>
      <c r="V15" s="1381">
        <f>IF(R15="","",SUM(T15:T16))</f>
        <v>2</v>
      </c>
      <c r="W15" s="182"/>
      <c r="X15" s="1376" t="s">
        <v>58</v>
      </c>
      <c r="Y15" s="1374"/>
    </row>
    <row r="16" spans="1:25" ht="14.1" customHeight="1" x14ac:dyDescent="0.25">
      <c r="A16" s="1331"/>
      <c r="B16" s="181"/>
      <c r="C16" s="1381"/>
      <c r="D16" s="1380"/>
      <c r="E16" s="61">
        <v>0</v>
      </c>
      <c r="F16" s="266" t="s">
        <v>50</v>
      </c>
      <c r="G16" s="266">
        <v>1</v>
      </c>
      <c r="H16" s="1380"/>
      <c r="I16" s="1381"/>
      <c r="J16" s="182"/>
      <c r="K16" s="1376"/>
      <c r="L16" s="1374"/>
      <c r="M16" s="294"/>
      <c r="N16" s="1331"/>
      <c r="O16" s="181"/>
      <c r="P16" s="1381"/>
      <c r="Q16" s="1380"/>
      <c r="R16" s="61">
        <v>0</v>
      </c>
      <c r="S16" s="266" t="s">
        <v>50</v>
      </c>
      <c r="T16" s="266">
        <v>1</v>
      </c>
      <c r="U16" s="1380"/>
      <c r="V16" s="1381"/>
      <c r="W16" s="182"/>
      <c r="X16" s="1376"/>
      <c r="Y16" s="1374"/>
    </row>
    <row r="17" spans="1:25" ht="14.1" customHeight="1" x14ac:dyDescent="0.25">
      <c r="A17" s="1331" t="s">
        <v>72</v>
      </c>
      <c r="B17" s="181"/>
      <c r="C17" s="1381"/>
      <c r="D17" s="1380"/>
      <c r="E17" s="61"/>
      <c r="F17" s="266" t="s">
        <v>50</v>
      </c>
      <c r="G17" s="266"/>
      <c r="H17" s="1380"/>
      <c r="I17" s="1381"/>
      <c r="J17" s="182"/>
      <c r="K17" s="1376" t="s">
        <v>2</v>
      </c>
      <c r="L17" s="1374"/>
      <c r="M17" s="294"/>
      <c r="N17" s="1331" t="s">
        <v>72</v>
      </c>
      <c r="O17" s="181"/>
      <c r="P17" s="1381"/>
      <c r="Q17" s="1380"/>
      <c r="R17" s="61"/>
      <c r="S17" s="266" t="s">
        <v>50</v>
      </c>
      <c r="T17" s="266"/>
      <c r="U17" s="1380"/>
      <c r="V17" s="1381"/>
      <c r="W17" s="182"/>
      <c r="X17" s="1376" t="s">
        <v>2</v>
      </c>
      <c r="Y17" s="1374"/>
    </row>
    <row r="18" spans="1:25" ht="14.1" customHeight="1" x14ac:dyDescent="0.25">
      <c r="A18" s="1331"/>
      <c r="B18" s="181"/>
      <c r="C18" s="1381"/>
      <c r="D18" s="1380"/>
      <c r="E18" s="61"/>
      <c r="F18" s="266" t="s">
        <v>50</v>
      </c>
      <c r="G18" s="266"/>
      <c r="H18" s="1380"/>
      <c r="I18" s="1381"/>
      <c r="J18" s="182"/>
      <c r="K18" s="1376"/>
      <c r="L18" s="1374"/>
      <c r="M18" s="294"/>
      <c r="N18" s="1331"/>
      <c r="O18" s="181"/>
      <c r="P18" s="1381"/>
      <c r="Q18" s="1380"/>
      <c r="R18" s="61"/>
      <c r="S18" s="266" t="s">
        <v>50</v>
      </c>
      <c r="T18" s="266"/>
      <c r="U18" s="1380"/>
      <c r="V18" s="1381"/>
      <c r="W18" s="182"/>
      <c r="X18" s="1376"/>
      <c r="Y18" s="1374"/>
    </row>
    <row r="19" spans="1:25" ht="18.75" x14ac:dyDescent="0.25">
      <c r="A19" s="67"/>
      <c r="B19" s="181"/>
      <c r="C19" s="265"/>
      <c r="D19" s="266"/>
      <c r="E19" s="61"/>
      <c r="F19" s="266" t="s">
        <v>335</v>
      </c>
      <c r="G19" s="266"/>
      <c r="H19" s="266"/>
      <c r="I19" s="265"/>
      <c r="J19" s="182"/>
      <c r="K19" s="1376"/>
      <c r="L19" s="1375"/>
      <c r="M19" s="292"/>
      <c r="N19" s="67"/>
      <c r="O19" s="181"/>
      <c r="P19" s="265"/>
      <c r="Q19" s="266"/>
      <c r="R19" s="61"/>
      <c r="S19" s="266" t="s">
        <v>335</v>
      </c>
      <c r="T19" s="266"/>
      <c r="U19" s="266"/>
      <c r="V19" s="265"/>
      <c r="W19" s="182"/>
      <c r="X19" s="1376"/>
      <c r="Y19" s="1375"/>
    </row>
    <row r="20" spans="1:25" ht="27.75" customHeight="1" x14ac:dyDescent="0.25">
      <c r="A20" s="59" t="s">
        <v>5</v>
      </c>
      <c r="B20" s="1377" t="str">
        <f>B8</f>
        <v>FCアルピーノ</v>
      </c>
      <c r="C20" s="1378"/>
      <c r="D20" s="1378"/>
      <c r="E20" s="178"/>
      <c r="F20" s="179" t="s">
        <v>31</v>
      </c>
      <c r="G20" s="179"/>
      <c r="H20" s="1378" t="str">
        <f>U8</f>
        <v>山梨SSS</v>
      </c>
      <c r="I20" s="1378"/>
      <c r="J20" s="1379"/>
      <c r="K20" s="180" t="s">
        <v>57</v>
      </c>
      <c r="L20" s="1373" t="s">
        <v>497</v>
      </c>
      <c r="M20" s="293"/>
      <c r="N20" s="59"/>
      <c r="O20" s="1377"/>
      <c r="P20" s="1378"/>
      <c r="Q20" s="1378"/>
      <c r="R20" s="178"/>
      <c r="S20" s="179"/>
      <c r="T20" s="179"/>
      <c r="U20" s="1378"/>
      <c r="V20" s="1378"/>
      <c r="W20" s="1379"/>
      <c r="X20" s="180"/>
      <c r="Y20" s="1397"/>
    </row>
    <row r="21" spans="1:25" ht="14.1" customHeight="1" x14ac:dyDescent="0.25">
      <c r="A21" s="1331" t="s">
        <v>265</v>
      </c>
      <c r="B21" s="181"/>
      <c r="C21" s="1381">
        <f>IF(E21="","",SUM(E21:E22))</f>
        <v>2</v>
      </c>
      <c r="D21" s="1380" t="s">
        <v>51</v>
      </c>
      <c r="E21" s="61">
        <v>1</v>
      </c>
      <c r="F21" s="266" t="s">
        <v>50</v>
      </c>
      <c r="G21" s="266">
        <v>0</v>
      </c>
      <c r="H21" s="1380" t="s">
        <v>52</v>
      </c>
      <c r="I21" s="1381">
        <f>IF(E21="","",SUM(G21:G22))</f>
        <v>1</v>
      </c>
      <c r="J21" s="182"/>
      <c r="K21" s="1376" t="s">
        <v>58</v>
      </c>
      <c r="L21" s="1374"/>
      <c r="M21" s="294"/>
      <c r="N21" s="1331"/>
      <c r="O21" s="181"/>
      <c r="P21" s="1381"/>
      <c r="Q21" s="1380"/>
      <c r="R21" s="61"/>
      <c r="S21" s="266"/>
      <c r="T21" s="266"/>
      <c r="U21" s="1380"/>
      <c r="V21" s="1381"/>
      <c r="W21" s="182"/>
      <c r="X21" s="1376"/>
      <c r="Y21" s="1398"/>
    </row>
    <row r="22" spans="1:25" ht="14.1" customHeight="1" x14ac:dyDescent="0.25">
      <c r="A22" s="1331"/>
      <c r="B22" s="181"/>
      <c r="C22" s="1381"/>
      <c r="D22" s="1380"/>
      <c r="E22" s="61">
        <v>1</v>
      </c>
      <c r="F22" s="266" t="s">
        <v>50</v>
      </c>
      <c r="G22" s="266">
        <v>1</v>
      </c>
      <c r="H22" s="1380"/>
      <c r="I22" s="1381"/>
      <c r="J22" s="182"/>
      <c r="K22" s="1376"/>
      <c r="L22" s="1374"/>
      <c r="M22" s="294"/>
      <c r="N22" s="1331"/>
      <c r="O22" s="181"/>
      <c r="P22" s="1381"/>
      <c r="Q22" s="1380"/>
      <c r="R22" s="61"/>
      <c r="S22" s="266"/>
      <c r="T22" s="266"/>
      <c r="U22" s="1380"/>
      <c r="V22" s="1381"/>
      <c r="W22" s="182"/>
      <c r="X22" s="1376"/>
      <c r="Y22" s="1398"/>
    </row>
    <row r="23" spans="1:25" ht="14.1" customHeight="1" x14ac:dyDescent="0.25">
      <c r="A23" s="1331" t="s">
        <v>489</v>
      </c>
      <c r="B23" s="181"/>
      <c r="C23" s="1381"/>
      <c r="D23" s="1380"/>
      <c r="E23" s="61"/>
      <c r="F23" s="266" t="s">
        <v>50</v>
      </c>
      <c r="G23" s="266"/>
      <c r="H23" s="1380"/>
      <c r="I23" s="1381"/>
      <c r="J23" s="182"/>
      <c r="K23" s="1376" t="s">
        <v>2</v>
      </c>
      <c r="L23" s="1374"/>
      <c r="M23" s="294"/>
      <c r="N23" s="1331"/>
      <c r="O23" s="181"/>
      <c r="P23" s="1381"/>
      <c r="Q23" s="1380"/>
      <c r="R23" s="61"/>
      <c r="S23" s="266"/>
      <c r="T23" s="266"/>
      <c r="U23" s="1380"/>
      <c r="V23" s="1381"/>
      <c r="W23" s="182"/>
      <c r="X23" s="1376"/>
      <c r="Y23" s="1398"/>
    </row>
    <row r="24" spans="1:25" ht="14.1" customHeight="1" x14ac:dyDescent="0.25">
      <c r="A24" s="1331"/>
      <c r="B24" s="181"/>
      <c r="C24" s="1381"/>
      <c r="D24" s="1380"/>
      <c r="E24" s="61"/>
      <c r="F24" s="266" t="s">
        <v>50</v>
      </c>
      <c r="G24" s="266"/>
      <c r="H24" s="1380"/>
      <c r="I24" s="1381"/>
      <c r="J24" s="182"/>
      <c r="K24" s="1376"/>
      <c r="L24" s="1374"/>
      <c r="M24" s="294"/>
      <c r="N24" s="1331"/>
      <c r="O24" s="181"/>
      <c r="P24" s="1381"/>
      <c r="Q24" s="1380"/>
      <c r="R24" s="61"/>
      <c r="S24" s="266"/>
      <c r="T24" s="266"/>
      <c r="U24" s="1380"/>
      <c r="V24" s="1381"/>
      <c r="W24" s="182"/>
      <c r="X24" s="1376"/>
      <c r="Y24" s="1398"/>
    </row>
    <row r="25" spans="1:25" ht="18.75" x14ac:dyDescent="0.25">
      <c r="A25" s="67"/>
      <c r="B25" s="181" t="s">
        <v>505</v>
      </c>
      <c r="C25" s="265"/>
      <c r="D25" s="266"/>
      <c r="E25" s="61"/>
      <c r="F25" s="266" t="s">
        <v>335</v>
      </c>
      <c r="G25" s="266"/>
      <c r="H25" s="266"/>
      <c r="I25" s="265"/>
      <c r="J25" s="182" t="s">
        <v>506</v>
      </c>
      <c r="K25" s="1376"/>
      <c r="L25" s="1375"/>
      <c r="M25" s="294"/>
      <c r="N25" s="67"/>
      <c r="O25" s="181"/>
      <c r="P25" s="265"/>
      <c r="Q25" s="266"/>
      <c r="R25" s="61"/>
      <c r="S25" s="266"/>
      <c r="T25" s="266"/>
      <c r="U25" s="266"/>
      <c r="V25" s="265"/>
      <c r="W25" s="182"/>
      <c r="X25" s="1376"/>
      <c r="Y25" s="1399"/>
    </row>
    <row r="26" spans="1:25" ht="27" customHeight="1" x14ac:dyDescent="0.25">
      <c r="A26" s="59" t="s">
        <v>9</v>
      </c>
      <c r="B26" s="1377" t="str">
        <f>H14</f>
        <v>石和SSS</v>
      </c>
      <c r="C26" s="1378"/>
      <c r="D26" s="1378"/>
      <c r="E26" s="178"/>
      <c r="F26" s="179" t="s">
        <v>31</v>
      </c>
      <c r="G26" s="179"/>
      <c r="H26" s="1378" t="str">
        <f>U14</f>
        <v>増穂SC</v>
      </c>
      <c r="I26" s="1378"/>
      <c r="J26" s="1379"/>
      <c r="K26" s="180" t="s">
        <v>57</v>
      </c>
      <c r="L26" s="1373" t="s">
        <v>78</v>
      </c>
      <c r="M26" s="293"/>
      <c r="N26" s="59"/>
      <c r="O26" s="1377"/>
      <c r="P26" s="1378"/>
      <c r="Q26" s="1378"/>
      <c r="R26" s="178"/>
      <c r="S26" s="179"/>
      <c r="T26" s="179"/>
      <c r="U26" s="1378"/>
      <c r="V26" s="1378"/>
      <c r="W26" s="1379"/>
      <c r="X26" s="180"/>
      <c r="Y26" s="1397"/>
    </row>
    <row r="27" spans="1:25" ht="14.1" customHeight="1" x14ac:dyDescent="0.25">
      <c r="A27" s="1331" t="s">
        <v>455</v>
      </c>
      <c r="B27" s="181"/>
      <c r="C27" s="1381">
        <f>IF(E27="","",SUM(E27:E30))</f>
        <v>1</v>
      </c>
      <c r="D27" s="1380" t="s">
        <v>51</v>
      </c>
      <c r="E27" s="61">
        <v>0</v>
      </c>
      <c r="F27" s="266" t="s">
        <v>50</v>
      </c>
      <c r="G27" s="266">
        <v>0</v>
      </c>
      <c r="H27" s="1380" t="s">
        <v>52</v>
      </c>
      <c r="I27" s="1381">
        <f>IF(E27="","",SUM(G27:G30))</f>
        <v>2</v>
      </c>
      <c r="J27" s="182"/>
      <c r="K27" s="1376" t="s">
        <v>58</v>
      </c>
      <c r="L27" s="1374"/>
      <c r="M27" s="294"/>
      <c r="N27" s="1331"/>
      <c r="O27" s="181"/>
      <c r="P27" s="1381"/>
      <c r="Q27" s="1380"/>
      <c r="R27" s="61"/>
      <c r="S27" s="266"/>
      <c r="T27" s="266"/>
      <c r="U27" s="1380"/>
      <c r="V27" s="1381"/>
      <c r="W27" s="182"/>
      <c r="X27" s="1376"/>
      <c r="Y27" s="1398"/>
    </row>
    <row r="28" spans="1:25" ht="14.1" customHeight="1" x14ac:dyDescent="0.25">
      <c r="A28" s="1331"/>
      <c r="B28" s="181"/>
      <c r="C28" s="1381"/>
      <c r="D28" s="1380"/>
      <c r="E28" s="61">
        <v>1</v>
      </c>
      <c r="F28" s="266" t="s">
        <v>50</v>
      </c>
      <c r="G28" s="266">
        <v>1</v>
      </c>
      <c r="H28" s="1380"/>
      <c r="I28" s="1381"/>
      <c r="J28" s="182"/>
      <c r="K28" s="1376"/>
      <c r="L28" s="1374"/>
      <c r="M28" s="294"/>
      <c r="N28" s="1331"/>
      <c r="O28" s="181"/>
      <c r="P28" s="1381"/>
      <c r="Q28" s="1380"/>
      <c r="R28" s="61"/>
      <c r="S28" s="266"/>
      <c r="T28" s="266"/>
      <c r="U28" s="1380"/>
      <c r="V28" s="1381"/>
      <c r="W28" s="182"/>
      <c r="X28" s="1376"/>
      <c r="Y28" s="1398"/>
    </row>
    <row r="29" spans="1:25" ht="14.1" customHeight="1" x14ac:dyDescent="0.25">
      <c r="A29" s="1331" t="s">
        <v>489</v>
      </c>
      <c r="B29" s="181"/>
      <c r="C29" s="1381"/>
      <c r="D29" s="1380"/>
      <c r="E29" s="61">
        <v>0</v>
      </c>
      <c r="F29" s="266" t="s">
        <v>50</v>
      </c>
      <c r="G29" s="266">
        <v>0</v>
      </c>
      <c r="H29" s="1380"/>
      <c r="I29" s="1381"/>
      <c r="J29" s="182"/>
      <c r="K29" s="1376" t="s">
        <v>2</v>
      </c>
      <c r="L29" s="1374"/>
      <c r="M29" s="294"/>
      <c r="N29" s="1331"/>
      <c r="O29" s="181"/>
      <c r="P29" s="1381"/>
      <c r="Q29" s="1380"/>
      <c r="R29" s="61"/>
      <c r="S29" s="266"/>
      <c r="T29" s="266"/>
      <c r="U29" s="1380"/>
      <c r="V29" s="1381"/>
      <c r="W29" s="182"/>
      <c r="X29" s="1376"/>
      <c r="Y29" s="1398"/>
    </row>
    <row r="30" spans="1:25" ht="14.1" customHeight="1" x14ac:dyDescent="0.25">
      <c r="A30" s="1331"/>
      <c r="B30" s="181"/>
      <c r="C30" s="1381"/>
      <c r="D30" s="1380"/>
      <c r="E30" s="61">
        <v>0</v>
      </c>
      <c r="F30" s="266" t="s">
        <v>50</v>
      </c>
      <c r="G30" s="266">
        <v>1</v>
      </c>
      <c r="H30" s="1380"/>
      <c r="I30" s="1381"/>
      <c r="J30" s="182"/>
      <c r="K30" s="1376"/>
      <c r="L30" s="1374"/>
      <c r="M30" s="294"/>
      <c r="N30" s="1331"/>
      <c r="O30" s="181"/>
      <c r="P30" s="1381"/>
      <c r="Q30" s="1380"/>
      <c r="R30" s="61"/>
      <c r="S30" s="266"/>
      <c r="T30" s="266"/>
      <c r="U30" s="1380"/>
      <c r="V30" s="1381"/>
      <c r="W30" s="182"/>
      <c r="X30" s="1376"/>
      <c r="Y30" s="1398"/>
    </row>
    <row r="31" spans="1:25" ht="18.75" x14ac:dyDescent="0.25">
      <c r="A31" s="60"/>
      <c r="B31" s="263" t="s">
        <v>507</v>
      </c>
      <c r="C31" s="183"/>
      <c r="D31" s="184"/>
      <c r="E31" s="110"/>
      <c r="F31" s="184" t="s">
        <v>335</v>
      </c>
      <c r="G31" s="184"/>
      <c r="H31" s="184"/>
      <c r="I31" s="183"/>
      <c r="J31" s="264" t="s">
        <v>508</v>
      </c>
      <c r="K31" s="1376"/>
      <c r="L31" s="1375"/>
      <c r="M31" s="294"/>
      <c r="N31" s="60"/>
      <c r="O31" s="263"/>
      <c r="P31" s="183"/>
      <c r="Q31" s="184"/>
      <c r="R31" s="110"/>
      <c r="S31" s="184"/>
      <c r="T31" s="184"/>
      <c r="U31" s="184"/>
      <c r="V31" s="183"/>
      <c r="W31" s="264"/>
      <c r="X31" s="1376"/>
      <c r="Y31" s="1399"/>
    </row>
    <row r="32" spans="1:25" ht="17.100000000000001" customHeight="1" x14ac:dyDescent="0.25">
      <c r="F32" s="1"/>
      <c r="G32" s="1"/>
      <c r="S32" s="1"/>
      <c r="T32" s="1"/>
    </row>
    <row r="33" spans="1:20" ht="17.100000000000001" customHeight="1" x14ac:dyDescent="0.25">
      <c r="A33" s="19"/>
      <c r="F33" s="1"/>
      <c r="G33" s="1"/>
      <c r="N33" s="19"/>
      <c r="S33" s="1"/>
      <c r="T33" s="1"/>
    </row>
    <row r="34" spans="1:20" ht="17.100000000000001" customHeight="1" x14ac:dyDescent="0.25">
      <c r="F34" s="1"/>
      <c r="G34" s="1"/>
      <c r="S34" s="1"/>
      <c r="T34" s="1"/>
    </row>
    <row r="35" spans="1:20" ht="17.100000000000001" customHeight="1" x14ac:dyDescent="0.25">
      <c r="A35" s="19"/>
      <c r="F35" s="1"/>
      <c r="G35" s="1"/>
      <c r="N35" s="19"/>
      <c r="S35" s="1"/>
      <c r="T35" s="1"/>
    </row>
  </sheetData>
  <mergeCells count="146">
    <mergeCell ref="U27:U28"/>
    <mergeCell ref="Y26:Y31"/>
    <mergeCell ref="Q29:Q30"/>
    <mergeCell ref="U29:U30"/>
    <mergeCell ref="V29:V30"/>
    <mergeCell ref="X29:X31"/>
    <mergeCell ref="V27:V28"/>
    <mergeCell ref="X27:X28"/>
    <mergeCell ref="Y20:Y25"/>
    <mergeCell ref="V21:V22"/>
    <mergeCell ref="X21:X22"/>
    <mergeCell ref="U26:W26"/>
    <mergeCell ref="A23:A24"/>
    <mergeCell ref="C23:C24"/>
    <mergeCell ref="D23:D24"/>
    <mergeCell ref="H23:H24"/>
    <mergeCell ref="I23:I24"/>
    <mergeCell ref="K23:K25"/>
    <mergeCell ref="X23:X25"/>
    <mergeCell ref="H20:J20"/>
    <mergeCell ref="L20:L25"/>
    <mergeCell ref="O20:Q20"/>
    <mergeCell ref="U20:W20"/>
    <mergeCell ref="U21:U22"/>
    <mergeCell ref="N23:N24"/>
    <mergeCell ref="P23:P24"/>
    <mergeCell ref="Q23:Q24"/>
    <mergeCell ref="U23:U24"/>
    <mergeCell ref="V23:V24"/>
    <mergeCell ref="A21:A22"/>
    <mergeCell ref="C21:C22"/>
    <mergeCell ref="D21:D22"/>
    <mergeCell ref="H21:H22"/>
    <mergeCell ref="I21:I22"/>
    <mergeCell ref="K21:K22"/>
    <mergeCell ref="N27:N28"/>
    <mergeCell ref="P27:P28"/>
    <mergeCell ref="Q27:Q28"/>
    <mergeCell ref="N29:N30"/>
    <mergeCell ref="P29:P30"/>
    <mergeCell ref="B20:D20"/>
    <mergeCell ref="B26:D26"/>
    <mergeCell ref="H26:J26"/>
    <mergeCell ref="L26:L31"/>
    <mergeCell ref="O26:Q26"/>
    <mergeCell ref="N21:N22"/>
    <mergeCell ref="P21:P22"/>
    <mergeCell ref="Q21:Q22"/>
    <mergeCell ref="A29:A30"/>
    <mergeCell ref="C29:C30"/>
    <mergeCell ref="D29:D30"/>
    <mergeCell ref="H29:H30"/>
    <mergeCell ref="I29:I30"/>
    <mergeCell ref="K29:K31"/>
    <mergeCell ref="A27:A28"/>
    <mergeCell ref="C27:C28"/>
    <mergeCell ref="D27:D28"/>
    <mergeCell ref="H27:H28"/>
    <mergeCell ref="I27:I28"/>
    <mergeCell ref="K27:K28"/>
    <mergeCell ref="Y14:Y19"/>
    <mergeCell ref="A15:A16"/>
    <mergeCell ref="C15:C16"/>
    <mergeCell ref="D15:D16"/>
    <mergeCell ref="H15:H16"/>
    <mergeCell ref="I15:I16"/>
    <mergeCell ref="K15:K16"/>
    <mergeCell ref="N15:N16"/>
    <mergeCell ref="P15:P16"/>
    <mergeCell ref="Q15:Q16"/>
    <mergeCell ref="V15:V16"/>
    <mergeCell ref="X15:X16"/>
    <mergeCell ref="A17:A18"/>
    <mergeCell ref="C17:C18"/>
    <mergeCell ref="D17:D18"/>
    <mergeCell ref="H17:H18"/>
    <mergeCell ref="I17:I18"/>
    <mergeCell ref="K17:K19"/>
    <mergeCell ref="B14:D14"/>
    <mergeCell ref="X17:X19"/>
    <mergeCell ref="H14:J14"/>
    <mergeCell ref="L14:L19"/>
    <mergeCell ref="O14:Q14"/>
    <mergeCell ref="U14:W14"/>
    <mergeCell ref="N17:N18"/>
    <mergeCell ref="P17:P18"/>
    <mergeCell ref="Q17:Q18"/>
    <mergeCell ref="U17:U18"/>
    <mergeCell ref="V17:V18"/>
    <mergeCell ref="A9:A10"/>
    <mergeCell ref="C9:C10"/>
    <mergeCell ref="D9:D10"/>
    <mergeCell ref="H9:H10"/>
    <mergeCell ref="I9:I10"/>
    <mergeCell ref="K9:K10"/>
    <mergeCell ref="U15:U16"/>
    <mergeCell ref="A11:A12"/>
    <mergeCell ref="C11:C12"/>
    <mergeCell ref="D11:D12"/>
    <mergeCell ref="H11:H12"/>
    <mergeCell ref="I11:I12"/>
    <mergeCell ref="K11:K13"/>
    <mergeCell ref="N11:N12"/>
    <mergeCell ref="P11:P12"/>
    <mergeCell ref="B8:D8"/>
    <mergeCell ref="H8:J8"/>
    <mergeCell ref="L8:L13"/>
    <mergeCell ref="O8:Q8"/>
    <mergeCell ref="U8:W8"/>
    <mergeCell ref="Y8:Y13"/>
    <mergeCell ref="N9:N10"/>
    <mergeCell ref="P9:P10"/>
    <mergeCell ref="Q9:Q10"/>
    <mergeCell ref="U9:U10"/>
    <mergeCell ref="V9:V10"/>
    <mergeCell ref="X9:X10"/>
    <mergeCell ref="Q11:Q12"/>
    <mergeCell ref="U11:U12"/>
    <mergeCell ref="V11:V12"/>
    <mergeCell ref="X11:X13"/>
    <mergeCell ref="B7:D7"/>
    <mergeCell ref="H7:J7"/>
    <mergeCell ref="K7:L7"/>
    <mergeCell ref="O7:Q7"/>
    <mergeCell ref="U7:W7"/>
    <mergeCell ref="X7:Y7"/>
    <mergeCell ref="B5:F5"/>
    <mergeCell ref="G5:H5"/>
    <mergeCell ref="I5:L5"/>
    <mergeCell ref="O5:S5"/>
    <mergeCell ref="T5:U5"/>
    <mergeCell ref="V5:Y5"/>
    <mergeCell ref="B4:F4"/>
    <mergeCell ref="G4:H4"/>
    <mergeCell ref="I4:L4"/>
    <mergeCell ref="O4:S4"/>
    <mergeCell ref="T4:U4"/>
    <mergeCell ref="V4:Y4"/>
    <mergeCell ref="A1:L1"/>
    <mergeCell ref="N1:Y1"/>
    <mergeCell ref="B2:F2"/>
    <mergeCell ref="O2:S2"/>
    <mergeCell ref="G3:H3"/>
    <mergeCell ref="I3:L3"/>
    <mergeCell ref="T3:U3"/>
    <mergeCell ref="V3:Y3"/>
  </mergeCells>
  <phoneticPr fontId="3"/>
  <pageMargins left="0.70866141732283472" right="0.70866141732283472" top="0.94488188976377963" bottom="0.74803149606299213" header="0.51181102362204722" footer="0.31496062992125984"/>
  <pageSetup paperSize="9" scale="74" orientation="landscape" horizontalDpi="4294967293" verticalDpi="1200" r:id="rId1"/>
  <headerFooter>
    <oddHeader xml:space="preserve">&amp;C&amp;16 2024Nanahocup山梨県U-12サッカー大会
（第48回関東大会山梨県予選）&amp;14
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>
    <pageSetUpPr fitToPage="1"/>
  </sheetPr>
  <dimension ref="A1:AX34"/>
  <sheetViews>
    <sheetView workbookViewId="0"/>
  </sheetViews>
  <sheetFormatPr defaultColWidth="2.1328125" defaultRowHeight="12.75" x14ac:dyDescent="0.25"/>
  <cols>
    <col min="1" max="1" width="2.46484375" style="550" bestFit="1" customWidth="1"/>
    <col min="2" max="2" width="12.46484375" style="550" bestFit="1" customWidth="1"/>
    <col min="3" max="3" width="2.73046875" style="550" bestFit="1" customWidth="1"/>
    <col min="4" max="4" width="2.46484375" style="550" bestFit="1" customWidth="1"/>
    <col min="5" max="6" width="2.73046875" style="550" bestFit="1" customWidth="1"/>
    <col min="7" max="7" width="2.46484375" style="550" bestFit="1" customWidth="1"/>
    <col min="8" max="9" width="2.73046875" style="550" bestFit="1" customWidth="1"/>
    <col min="10" max="10" width="2.46484375" style="550" bestFit="1" customWidth="1"/>
    <col min="11" max="12" width="2.73046875" style="550" bestFit="1" customWidth="1"/>
    <col min="13" max="13" width="2.46484375" style="550" bestFit="1" customWidth="1"/>
    <col min="14" max="15" width="2.73046875" style="550" bestFit="1" customWidth="1"/>
    <col min="16" max="16" width="2.46484375" style="550" bestFit="1" customWidth="1"/>
    <col min="17" max="17" width="3.46484375" style="550" bestFit="1" customWidth="1"/>
    <col min="18" max="18" width="2.73046875" style="550" bestFit="1" customWidth="1"/>
    <col min="19" max="19" width="2.46484375" style="550" bestFit="1" customWidth="1"/>
    <col min="20" max="21" width="2.73046875" style="550" bestFit="1" customWidth="1"/>
    <col min="22" max="22" width="2.46484375" style="550" bestFit="1" customWidth="1"/>
    <col min="23" max="23" width="2.73046875" style="550" bestFit="1" customWidth="1"/>
    <col min="24" max="24" width="3.46484375" style="550" bestFit="1" customWidth="1"/>
    <col min="25" max="25" width="2.46484375" style="550" bestFit="1" customWidth="1"/>
    <col min="26" max="27" width="2.73046875" style="550" bestFit="1" customWidth="1"/>
    <col min="28" max="28" width="2.46484375" style="550" bestFit="1" customWidth="1"/>
    <col min="29" max="30" width="2.73046875" style="550" bestFit="1" customWidth="1"/>
    <col min="31" max="31" width="2.46484375" style="550" bestFit="1" customWidth="1"/>
    <col min="32" max="33" width="2.73046875" style="550" bestFit="1" customWidth="1"/>
    <col min="34" max="34" width="2.46484375" style="550" bestFit="1" customWidth="1"/>
    <col min="35" max="36" width="2.73046875" style="550" bestFit="1" customWidth="1"/>
    <col min="37" max="37" width="2.46484375" style="550" bestFit="1" customWidth="1"/>
    <col min="38" max="38" width="2.73046875" style="550" bestFit="1" customWidth="1"/>
    <col min="39" max="39" width="3.46484375" style="550" bestFit="1" customWidth="1"/>
    <col min="40" max="41" width="2.46484375" style="550" bestFit="1" customWidth="1"/>
    <col min="42" max="42" width="3.46484375" style="550" bestFit="1" customWidth="1"/>
    <col min="43" max="44" width="4.1328125" style="550" bestFit="1" customWidth="1"/>
    <col min="45" max="45" width="5.1328125" style="550" bestFit="1" customWidth="1"/>
    <col min="46" max="46" width="2.46484375" style="550" bestFit="1" customWidth="1"/>
    <col min="47" max="47" width="14.46484375" style="550" bestFit="1" customWidth="1"/>
    <col min="48" max="48" width="13.86328125" style="550" bestFit="1" customWidth="1"/>
    <col min="49" max="49" width="10.59765625" style="550" customWidth="1"/>
    <col min="50" max="16384" width="2.1328125" style="550"/>
  </cols>
  <sheetData>
    <row r="1" spans="1:50" ht="46.5" customHeight="1" thickBot="1" x14ac:dyDescent="0.3">
      <c r="B1" s="584" t="s">
        <v>379</v>
      </c>
    </row>
    <row r="2" spans="1:50" ht="21" x14ac:dyDescent="0.25">
      <c r="AM2" s="558" t="s">
        <v>368</v>
      </c>
      <c r="AN2" s="559" t="s">
        <v>369</v>
      </c>
      <c r="AO2" s="560" t="s">
        <v>370</v>
      </c>
      <c r="AP2" s="561" t="s">
        <v>45</v>
      </c>
      <c r="AQ2" s="562" t="s">
        <v>46</v>
      </c>
      <c r="AR2" s="561" t="s">
        <v>63</v>
      </c>
      <c r="AS2" s="563" t="s">
        <v>64</v>
      </c>
      <c r="AT2" s="561" t="s">
        <v>44</v>
      </c>
      <c r="AU2" s="583" t="s">
        <v>380</v>
      </c>
      <c r="AV2" s="583" t="s">
        <v>381</v>
      </c>
    </row>
    <row r="3" spans="1:50" s="552" customFormat="1" ht="18" customHeight="1" x14ac:dyDescent="0.25">
      <c r="A3" s="1425">
        <v>1</v>
      </c>
      <c r="B3" s="1431" t="s">
        <v>344</v>
      </c>
      <c r="C3" s="1401"/>
      <c r="D3" s="1401"/>
      <c r="E3" s="1401"/>
      <c r="F3" s="1400" t="s">
        <v>365</v>
      </c>
      <c r="G3" s="1401"/>
      <c r="H3" s="1401"/>
      <c r="I3" s="1400" t="s">
        <v>365</v>
      </c>
      <c r="J3" s="1401"/>
      <c r="K3" s="1401"/>
      <c r="L3" s="1400" t="s">
        <v>365</v>
      </c>
      <c r="M3" s="1401"/>
      <c r="N3" s="1401"/>
      <c r="O3" s="1428" t="s">
        <v>366</v>
      </c>
      <c r="P3" s="1401"/>
      <c r="Q3" s="1401"/>
      <c r="R3" s="1400" t="s">
        <v>365</v>
      </c>
      <c r="S3" s="1401"/>
      <c r="T3" s="1401"/>
      <c r="U3" s="1400" t="s">
        <v>365</v>
      </c>
      <c r="V3" s="1401"/>
      <c r="W3" s="1401"/>
      <c r="X3" s="1400" t="s">
        <v>365</v>
      </c>
      <c r="Y3" s="1401"/>
      <c r="Z3" s="1401"/>
      <c r="AA3" s="1400" t="s">
        <v>365</v>
      </c>
      <c r="AB3" s="1401"/>
      <c r="AC3" s="1401"/>
      <c r="AD3" s="1400" t="s">
        <v>365</v>
      </c>
      <c r="AE3" s="1401"/>
      <c r="AF3" s="1401"/>
      <c r="AG3" s="1400" t="s">
        <v>365</v>
      </c>
      <c r="AH3" s="1401"/>
      <c r="AI3" s="1401"/>
      <c r="AJ3" s="1400" t="s">
        <v>365</v>
      </c>
      <c r="AK3" s="1401"/>
      <c r="AL3" s="1401"/>
      <c r="AM3" s="1418">
        <v>10</v>
      </c>
      <c r="AN3" s="1419">
        <v>1</v>
      </c>
      <c r="AO3" s="1405">
        <v>0</v>
      </c>
      <c r="AP3" s="1404">
        <v>31</v>
      </c>
      <c r="AQ3" s="1406">
        <v>40</v>
      </c>
      <c r="AR3" s="1406">
        <v>4</v>
      </c>
      <c r="AS3" s="1407">
        <v>36</v>
      </c>
      <c r="AT3" s="1420">
        <v>1</v>
      </c>
      <c r="AU3" s="1402">
        <v>2.8181818181818183</v>
      </c>
      <c r="AV3" s="1403">
        <v>3.2727272727272729</v>
      </c>
      <c r="AW3" s="1420">
        <v>1</v>
      </c>
    </row>
    <row r="4" spans="1:50" s="552" customFormat="1" ht="18" customHeight="1" x14ac:dyDescent="0.25">
      <c r="A4" s="1401"/>
      <c r="B4" s="1432"/>
      <c r="C4" s="1401"/>
      <c r="D4" s="1401"/>
      <c r="E4" s="1401"/>
      <c r="F4" s="553">
        <v>1</v>
      </c>
      <c r="G4" s="554" t="s">
        <v>47</v>
      </c>
      <c r="H4" s="555">
        <v>0</v>
      </c>
      <c r="I4" s="553">
        <v>2</v>
      </c>
      <c r="J4" s="554" t="s">
        <v>47</v>
      </c>
      <c r="K4" s="555">
        <v>0</v>
      </c>
      <c r="L4" s="553">
        <v>8</v>
      </c>
      <c r="M4" s="554" t="s">
        <v>47</v>
      </c>
      <c r="N4" s="555">
        <v>2</v>
      </c>
      <c r="O4" s="553">
        <v>0</v>
      </c>
      <c r="P4" s="554" t="s">
        <v>47</v>
      </c>
      <c r="Q4" s="555">
        <v>0</v>
      </c>
      <c r="R4" s="553">
        <v>4</v>
      </c>
      <c r="S4" s="554" t="s">
        <v>47</v>
      </c>
      <c r="T4" s="555">
        <v>0</v>
      </c>
      <c r="U4" s="553">
        <v>3</v>
      </c>
      <c r="V4" s="554" t="s">
        <v>47</v>
      </c>
      <c r="W4" s="555">
        <v>1</v>
      </c>
      <c r="X4" s="553">
        <v>5</v>
      </c>
      <c r="Y4" s="554" t="s">
        <v>47</v>
      </c>
      <c r="Z4" s="555">
        <v>0</v>
      </c>
      <c r="AA4" s="553">
        <v>6</v>
      </c>
      <c r="AB4" s="554" t="s">
        <v>47</v>
      </c>
      <c r="AC4" s="555">
        <v>1</v>
      </c>
      <c r="AD4" s="553">
        <v>2</v>
      </c>
      <c r="AE4" s="554" t="s">
        <v>47</v>
      </c>
      <c r="AF4" s="555">
        <v>0</v>
      </c>
      <c r="AG4" s="553">
        <v>5</v>
      </c>
      <c r="AH4" s="554" t="s">
        <v>47</v>
      </c>
      <c r="AI4" s="555">
        <v>0</v>
      </c>
      <c r="AJ4" s="553">
        <v>4</v>
      </c>
      <c r="AK4" s="554" t="s">
        <v>47</v>
      </c>
      <c r="AL4" s="555">
        <v>0</v>
      </c>
      <c r="AM4" s="1418"/>
      <c r="AN4" s="1419"/>
      <c r="AO4" s="1405"/>
      <c r="AP4" s="1404"/>
      <c r="AQ4" s="1404"/>
      <c r="AR4" s="1404"/>
      <c r="AS4" s="1407"/>
      <c r="AT4" s="1420"/>
      <c r="AU4" s="1402"/>
      <c r="AV4" s="1403"/>
      <c r="AW4" s="1420"/>
    </row>
    <row r="5" spans="1:50" s="565" customFormat="1" ht="18" customHeight="1" x14ac:dyDescent="0.25">
      <c r="A5" s="1421">
        <v>1</v>
      </c>
      <c r="B5" s="1429" t="s">
        <v>371</v>
      </c>
      <c r="C5" s="1408"/>
      <c r="D5" s="1409"/>
      <c r="E5" s="1410"/>
      <c r="F5" s="1414" t="s">
        <v>365</v>
      </c>
      <c r="G5" s="1415"/>
      <c r="H5" s="1416"/>
      <c r="I5" s="1414" t="s">
        <v>365</v>
      </c>
      <c r="J5" s="1415"/>
      <c r="K5" s="1416"/>
      <c r="L5" s="1414" t="s">
        <v>365</v>
      </c>
      <c r="M5" s="1415"/>
      <c r="N5" s="1416"/>
      <c r="O5" s="1414" t="s">
        <v>365</v>
      </c>
      <c r="P5" s="1415"/>
      <c r="Q5" s="1416"/>
      <c r="R5" s="1414" t="s">
        <v>365</v>
      </c>
      <c r="S5" s="1415"/>
      <c r="T5" s="1416"/>
      <c r="U5" s="1414" t="s">
        <v>365</v>
      </c>
      <c r="V5" s="1415"/>
      <c r="W5" s="1416"/>
      <c r="X5" s="1414" t="s">
        <v>365</v>
      </c>
      <c r="Y5" s="1415"/>
      <c r="Z5" s="1416"/>
      <c r="AA5" s="1414" t="s">
        <v>366</v>
      </c>
      <c r="AB5" s="1415"/>
      <c r="AC5" s="1416"/>
      <c r="AD5" s="1414" t="s">
        <v>365</v>
      </c>
      <c r="AE5" s="1415"/>
      <c r="AF5" s="1416"/>
      <c r="AG5" s="1414" t="s">
        <v>365</v>
      </c>
      <c r="AH5" s="1415"/>
      <c r="AI5" s="1417"/>
      <c r="AJ5" s="564"/>
      <c r="AK5" s="564"/>
      <c r="AL5" s="564"/>
      <c r="AM5" s="1418">
        <v>9</v>
      </c>
      <c r="AN5" s="1419">
        <v>1</v>
      </c>
      <c r="AO5" s="1405">
        <v>0</v>
      </c>
      <c r="AP5" s="1404">
        <v>28</v>
      </c>
      <c r="AQ5" s="1406">
        <v>53</v>
      </c>
      <c r="AR5" s="1406">
        <v>0</v>
      </c>
      <c r="AS5" s="1407">
        <v>53</v>
      </c>
      <c r="AT5" s="1404">
        <v>1</v>
      </c>
      <c r="AU5" s="1402">
        <v>2.8</v>
      </c>
      <c r="AV5" s="1403">
        <v>5.3</v>
      </c>
      <c r="AW5" s="1420">
        <v>2</v>
      </c>
      <c r="AX5" s="551"/>
    </row>
    <row r="6" spans="1:50" s="565" customFormat="1" ht="18" customHeight="1" x14ac:dyDescent="0.25">
      <c r="A6" s="1422"/>
      <c r="B6" s="1430"/>
      <c r="C6" s="1411"/>
      <c r="D6" s="1412"/>
      <c r="E6" s="1413"/>
      <c r="F6" s="566">
        <v>1</v>
      </c>
      <c r="G6" s="567" t="s">
        <v>50</v>
      </c>
      <c r="H6" s="568">
        <v>0</v>
      </c>
      <c r="I6" s="566">
        <v>6</v>
      </c>
      <c r="J6" s="567" t="s">
        <v>50</v>
      </c>
      <c r="K6" s="569">
        <v>0</v>
      </c>
      <c r="L6" s="566">
        <v>4</v>
      </c>
      <c r="M6" s="567" t="s">
        <v>50</v>
      </c>
      <c r="N6" s="569">
        <v>0</v>
      </c>
      <c r="O6" s="566">
        <v>4</v>
      </c>
      <c r="P6" s="567" t="s">
        <v>50</v>
      </c>
      <c r="Q6" s="568">
        <v>0</v>
      </c>
      <c r="R6" s="566">
        <v>10</v>
      </c>
      <c r="S6" s="567" t="s">
        <v>50</v>
      </c>
      <c r="T6" s="568">
        <v>0</v>
      </c>
      <c r="U6" s="566">
        <v>6</v>
      </c>
      <c r="V6" s="567" t="s">
        <v>50</v>
      </c>
      <c r="W6" s="568">
        <v>0</v>
      </c>
      <c r="X6" s="566">
        <v>4</v>
      </c>
      <c r="Y6" s="567" t="s">
        <v>50</v>
      </c>
      <c r="Z6" s="568">
        <v>0</v>
      </c>
      <c r="AA6" s="566">
        <v>0</v>
      </c>
      <c r="AB6" s="567" t="s">
        <v>50</v>
      </c>
      <c r="AC6" s="568">
        <v>0</v>
      </c>
      <c r="AD6" s="566">
        <v>4</v>
      </c>
      <c r="AE6" s="567" t="s">
        <v>50</v>
      </c>
      <c r="AF6" s="568">
        <v>0</v>
      </c>
      <c r="AG6" s="566">
        <v>14</v>
      </c>
      <c r="AH6" s="567" t="s">
        <v>50</v>
      </c>
      <c r="AI6" s="570">
        <v>0</v>
      </c>
      <c r="AJ6" s="571"/>
      <c r="AK6" s="571"/>
      <c r="AL6" s="571"/>
      <c r="AM6" s="1418"/>
      <c r="AN6" s="1419"/>
      <c r="AO6" s="1405"/>
      <c r="AP6" s="1404"/>
      <c r="AQ6" s="1404"/>
      <c r="AR6" s="1404"/>
      <c r="AS6" s="1407"/>
      <c r="AT6" s="1404"/>
      <c r="AU6" s="1402"/>
      <c r="AV6" s="1403"/>
      <c r="AW6" s="1420"/>
      <c r="AX6" s="551"/>
    </row>
    <row r="7" spans="1:50" s="552" customFormat="1" ht="18" customHeight="1" x14ac:dyDescent="0.25">
      <c r="A7" s="1425">
        <v>2</v>
      </c>
      <c r="B7" s="1431" t="s">
        <v>345</v>
      </c>
      <c r="C7" s="1400" t="s">
        <v>367</v>
      </c>
      <c r="D7" s="1401"/>
      <c r="E7" s="1401"/>
      <c r="F7" s="1401"/>
      <c r="G7" s="1401"/>
      <c r="H7" s="1401"/>
      <c r="I7" s="1400" t="s">
        <v>367</v>
      </c>
      <c r="J7" s="1401"/>
      <c r="K7" s="1401"/>
      <c r="L7" s="1400" t="s">
        <v>365</v>
      </c>
      <c r="M7" s="1401"/>
      <c r="N7" s="1401"/>
      <c r="O7" s="1400" t="s">
        <v>365</v>
      </c>
      <c r="P7" s="1401"/>
      <c r="Q7" s="1401"/>
      <c r="R7" s="1400" t="s">
        <v>365</v>
      </c>
      <c r="S7" s="1401"/>
      <c r="T7" s="1401"/>
      <c r="U7" s="1400" t="s">
        <v>365</v>
      </c>
      <c r="V7" s="1401"/>
      <c r="W7" s="1401"/>
      <c r="X7" s="1400" t="s">
        <v>365</v>
      </c>
      <c r="Y7" s="1401"/>
      <c r="Z7" s="1401"/>
      <c r="AA7" s="1400" t="s">
        <v>365</v>
      </c>
      <c r="AB7" s="1401"/>
      <c r="AC7" s="1401"/>
      <c r="AD7" s="1400" t="s">
        <v>365</v>
      </c>
      <c r="AE7" s="1401"/>
      <c r="AF7" s="1401"/>
      <c r="AG7" s="1400" t="s">
        <v>365</v>
      </c>
      <c r="AH7" s="1401"/>
      <c r="AI7" s="1401"/>
      <c r="AJ7" s="1400" t="s">
        <v>365</v>
      </c>
      <c r="AK7" s="1401"/>
      <c r="AL7" s="1401"/>
      <c r="AM7" s="1437">
        <v>9</v>
      </c>
      <c r="AN7" s="1438">
        <v>0</v>
      </c>
      <c r="AO7" s="1433">
        <v>2</v>
      </c>
      <c r="AP7" s="1434">
        <v>27</v>
      </c>
      <c r="AQ7" s="1435">
        <v>27</v>
      </c>
      <c r="AR7" s="1435">
        <v>6</v>
      </c>
      <c r="AS7" s="1436">
        <v>21</v>
      </c>
      <c r="AT7" s="1420">
        <v>2</v>
      </c>
      <c r="AU7" s="1402">
        <v>2.4545454545454546</v>
      </c>
      <c r="AV7" s="1403">
        <v>1.9090909090909092</v>
      </c>
      <c r="AW7" s="1420">
        <v>3</v>
      </c>
    </row>
    <row r="8" spans="1:50" s="552" customFormat="1" ht="18" customHeight="1" x14ac:dyDescent="0.25">
      <c r="A8" s="1401"/>
      <c r="B8" s="1432"/>
      <c r="C8" s="553">
        <v>0</v>
      </c>
      <c r="D8" s="554" t="s">
        <v>47</v>
      </c>
      <c r="E8" s="555">
        <v>1</v>
      </c>
      <c r="F8" s="1401"/>
      <c r="G8" s="1401"/>
      <c r="H8" s="1401"/>
      <c r="I8" s="553">
        <v>1</v>
      </c>
      <c r="J8" s="554" t="s">
        <v>47</v>
      </c>
      <c r="K8" s="555">
        <v>2</v>
      </c>
      <c r="L8" s="553">
        <v>8</v>
      </c>
      <c r="M8" s="554" t="s">
        <v>47</v>
      </c>
      <c r="N8" s="555">
        <v>1</v>
      </c>
      <c r="O8" s="553">
        <v>2</v>
      </c>
      <c r="P8" s="554" t="s">
        <v>47</v>
      </c>
      <c r="Q8" s="555">
        <v>1</v>
      </c>
      <c r="R8" s="553">
        <v>1</v>
      </c>
      <c r="S8" s="554" t="s">
        <v>47</v>
      </c>
      <c r="T8" s="555">
        <v>0</v>
      </c>
      <c r="U8" s="553">
        <v>2</v>
      </c>
      <c r="V8" s="554" t="s">
        <v>47</v>
      </c>
      <c r="W8" s="555">
        <v>1</v>
      </c>
      <c r="X8" s="553">
        <v>3</v>
      </c>
      <c r="Y8" s="554" t="s">
        <v>47</v>
      </c>
      <c r="Z8" s="555">
        <v>0</v>
      </c>
      <c r="AA8" s="553">
        <v>1</v>
      </c>
      <c r="AB8" s="554" t="s">
        <v>47</v>
      </c>
      <c r="AC8" s="555">
        <v>0</v>
      </c>
      <c r="AD8" s="553">
        <v>2</v>
      </c>
      <c r="AE8" s="554" t="s">
        <v>47</v>
      </c>
      <c r="AF8" s="555">
        <v>0</v>
      </c>
      <c r="AG8" s="553">
        <v>3</v>
      </c>
      <c r="AH8" s="554" t="s">
        <v>47</v>
      </c>
      <c r="AI8" s="555">
        <v>0</v>
      </c>
      <c r="AJ8" s="553">
        <v>4</v>
      </c>
      <c r="AK8" s="554" t="s">
        <v>47</v>
      </c>
      <c r="AL8" s="555">
        <v>0</v>
      </c>
      <c r="AM8" s="1437"/>
      <c r="AN8" s="1438"/>
      <c r="AO8" s="1433"/>
      <c r="AP8" s="1434"/>
      <c r="AQ8" s="1434"/>
      <c r="AR8" s="1434"/>
      <c r="AS8" s="1436"/>
      <c r="AT8" s="1420"/>
      <c r="AU8" s="1402"/>
      <c r="AV8" s="1403"/>
      <c r="AW8" s="1420"/>
    </row>
    <row r="9" spans="1:50" s="565" customFormat="1" ht="18" customHeight="1" x14ac:dyDescent="0.25">
      <c r="A9" s="1421">
        <v>2</v>
      </c>
      <c r="B9" s="1429" t="s">
        <v>372</v>
      </c>
      <c r="C9" s="1414" t="s">
        <v>367</v>
      </c>
      <c r="D9" s="1415"/>
      <c r="E9" s="1416"/>
      <c r="F9" s="1408"/>
      <c r="G9" s="1409"/>
      <c r="H9" s="1410"/>
      <c r="I9" s="1414" t="s">
        <v>365</v>
      </c>
      <c r="J9" s="1415"/>
      <c r="K9" s="1416"/>
      <c r="L9" s="1414" t="s">
        <v>365</v>
      </c>
      <c r="M9" s="1415"/>
      <c r="N9" s="1416"/>
      <c r="O9" s="1414" t="s">
        <v>365</v>
      </c>
      <c r="P9" s="1415"/>
      <c r="Q9" s="1416"/>
      <c r="R9" s="1414" t="s">
        <v>367</v>
      </c>
      <c r="S9" s="1415"/>
      <c r="T9" s="1416"/>
      <c r="U9" s="1414" t="s">
        <v>365</v>
      </c>
      <c r="V9" s="1415"/>
      <c r="W9" s="1416"/>
      <c r="X9" s="1414" t="s">
        <v>365</v>
      </c>
      <c r="Y9" s="1415"/>
      <c r="Z9" s="1416"/>
      <c r="AA9" s="1414" t="s">
        <v>365</v>
      </c>
      <c r="AB9" s="1415"/>
      <c r="AC9" s="1416"/>
      <c r="AD9" s="1414" t="s">
        <v>365</v>
      </c>
      <c r="AE9" s="1415"/>
      <c r="AF9" s="1416"/>
      <c r="AG9" s="1414" t="s">
        <v>365</v>
      </c>
      <c r="AH9" s="1415"/>
      <c r="AI9" s="1417"/>
      <c r="AJ9" s="564"/>
      <c r="AK9" s="564"/>
      <c r="AL9" s="564"/>
      <c r="AM9" s="1418">
        <v>8</v>
      </c>
      <c r="AN9" s="1419">
        <v>0</v>
      </c>
      <c r="AO9" s="1405">
        <v>2</v>
      </c>
      <c r="AP9" s="1404">
        <v>24</v>
      </c>
      <c r="AQ9" s="1406">
        <v>34</v>
      </c>
      <c r="AR9" s="1406">
        <v>5</v>
      </c>
      <c r="AS9" s="1407">
        <v>29</v>
      </c>
      <c r="AT9" s="1404">
        <v>2</v>
      </c>
      <c r="AU9" s="1402">
        <v>2.4</v>
      </c>
      <c r="AV9" s="1403">
        <v>2.9</v>
      </c>
      <c r="AW9" s="1420">
        <v>4</v>
      </c>
      <c r="AX9" s="551"/>
    </row>
    <row r="10" spans="1:50" s="565" customFormat="1" ht="18" customHeight="1" x14ac:dyDescent="0.25">
      <c r="A10" s="1422"/>
      <c r="B10" s="1430"/>
      <c r="C10" s="572">
        <v>0</v>
      </c>
      <c r="D10" s="573" t="s">
        <v>50</v>
      </c>
      <c r="E10" s="574">
        <v>1</v>
      </c>
      <c r="F10" s="1411"/>
      <c r="G10" s="1412"/>
      <c r="H10" s="1413"/>
      <c r="I10" s="566">
        <v>4</v>
      </c>
      <c r="J10" s="567" t="s">
        <v>50</v>
      </c>
      <c r="K10" s="569">
        <v>0</v>
      </c>
      <c r="L10" s="566">
        <v>5</v>
      </c>
      <c r="M10" s="567" t="s">
        <v>50</v>
      </c>
      <c r="N10" s="569">
        <v>0</v>
      </c>
      <c r="O10" s="566">
        <v>2</v>
      </c>
      <c r="P10" s="567" t="s">
        <v>50</v>
      </c>
      <c r="Q10" s="568">
        <v>0</v>
      </c>
      <c r="R10" s="566">
        <v>0</v>
      </c>
      <c r="S10" s="567" t="s">
        <v>50</v>
      </c>
      <c r="T10" s="568">
        <v>2</v>
      </c>
      <c r="U10" s="566">
        <v>4</v>
      </c>
      <c r="V10" s="567" t="s">
        <v>50</v>
      </c>
      <c r="W10" s="568">
        <v>1</v>
      </c>
      <c r="X10" s="566">
        <v>4</v>
      </c>
      <c r="Y10" s="567" t="s">
        <v>50</v>
      </c>
      <c r="Z10" s="568">
        <v>0</v>
      </c>
      <c r="AA10" s="566">
        <v>4</v>
      </c>
      <c r="AB10" s="567" t="s">
        <v>50</v>
      </c>
      <c r="AC10" s="568">
        <v>1</v>
      </c>
      <c r="AD10" s="566">
        <v>5</v>
      </c>
      <c r="AE10" s="567" t="s">
        <v>50</v>
      </c>
      <c r="AF10" s="568">
        <v>0</v>
      </c>
      <c r="AG10" s="566">
        <v>6</v>
      </c>
      <c r="AH10" s="567" t="s">
        <v>50</v>
      </c>
      <c r="AI10" s="570">
        <v>0</v>
      </c>
      <c r="AJ10" s="571"/>
      <c r="AK10" s="571"/>
      <c r="AL10" s="571"/>
      <c r="AM10" s="1418"/>
      <c r="AN10" s="1419"/>
      <c r="AO10" s="1405"/>
      <c r="AP10" s="1404"/>
      <c r="AQ10" s="1404"/>
      <c r="AR10" s="1404"/>
      <c r="AS10" s="1407"/>
      <c r="AT10" s="1404"/>
      <c r="AU10" s="1402"/>
      <c r="AV10" s="1403"/>
      <c r="AW10" s="1420"/>
      <c r="AX10" s="551"/>
    </row>
    <row r="11" spans="1:50" s="552" customFormat="1" ht="18" customHeight="1" x14ac:dyDescent="0.25">
      <c r="A11" s="1425">
        <v>3</v>
      </c>
      <c r="B11" s="1431" t="s">
        <v>346</v>
      </c>
      <c r="C11" s="1400" t="s">
        <v>367</v>
      </c>
      <c r="D11" s="1401"/>
      <c r="E11" s="1401"/>
      <c r="F11" s="1400" t="s">
        <v>365</v>
      </c>
      <c r="G11" s="1401"/>
      <c r="H11" s="1401"/>
      <c r="I11" s="1401"/>
      <c r="J11" s="1401"/>
      <c r="K11" s="1401"/>
      <c r="L11" s="1400" t="s">
        <v>367</v>
      </c>
      <c r="M11" s="1401"/>
      <c r="N11" s="1401"/>
      <c r="O11" s="1400" t="s">
        <v>367</v>
      </c>
      <c r="P11" s="1401"/>
      <c r="Q11" s="1401"/>
      <c r="R11" s="1400" t="s">
        <v>365</v>
      </c>
      <c r="S11" s="1401"/>
      <c r="T11" s="1401"/>
      <c r="U11" s="1400" t="s">
        <v>365</v>
      </c>
      <c r="V11" s="1401"/>
      <c r="W11" s="1401"/>
      <c r="X11" s="1400" t="s">
        <v>365</v>
      </c>
      <c r="Y11" s="1401"/>
      <c r="Z11" s="1401"/>
      <c r="AA11" s="1400" t="s">
        <v>365</v>
      </c>
      <c r="AB11" s="1401"/>
      <c r="AC11" s="1401"/>
      <c r="AD11" s="1400" t="s">
        <v>365</v>
      </c>
      <c r="AE11" s="1401"/>
      <c r="AF11" s="1401"/>
      <c r="AG11" s="1400" t="s">
        <v>365</v>
      </c>
      <c r="AH11" s="1401"/>
      <c r="AI11" s="1401"/>
      <c r="AJ11" s="1400" t="s">
        <v>365</v>
      </c>
      <c r="AK11" s="1401"/>
      <c r="AL11" s="1401"/>
      <c r="AM11" s="1437">
        <v>8</v>
      </c>
      <c r="AN11" s="1438">
        <v>0</v>
      </c>
      <c r="AO11" s="1433">
        <v>3</v>
      </c>
      <c r="AP11" s="1434">
        <v>24</v>
      </c>
      <c r="AQ11" s="1435">
        <v>33</v>
      </c>
      <c r="AR11" s="1435">
        <v>11</v>
      </c>
      <c r="AS11" s="1436">
        <v>22</v>
      </c>
      <c r="AT11" s="1420">
        <v>3</v>
      </c>
      <c r="AU11" s="1402">
        <v>2.1818181818181817</v>
      </c>
      <c r="AV11" s="1403">
        <v>2</v>
      </c>
      <c r="AW11" s="1420">
        <v>5</v>
      </c>
    </row>
    <row r="12" spans="1:50" s="552" customFormat="1" ht="18" customHeight="1" x14ac:dyDescent="0.25">
      <c r="A12" s="1401"/>
      <c r="B12" s="1432"/>
      <c r="C12" s="553">
        <v>0</v>
      </c>
      <c r="D12" s="554" t="s">
        <v>47</v>
      </c>
      <c r="E12" s="555">
        <v>2</v>
      </c>
      <c r="F12" s="553">
        <v>2</v>
      </c>
      <c r="G12" s="554" t="s">
        <v>47</v>
      </c>
      <c r="H12" s="555">
        <v>1</v>
      </c>
      <c r="I12" s="1401"/>
      <c r="J12" s="1401"/>
      <c r="K12" s="1401"/>
      <c r="L12" s="553">
        <v>0</v>
      </c>
      <c r="M12" s="554" t="s">
        <v>47</v>
      </c>
      <c r="N12" s="555">
        <v>1</v>
      </c>
      <c r="O12" s="553">
        <v>1</v>
      </c>
      <c r="P12" s="554" t="s">
        <v>47</v>
      </c>
      <c r="Q12" s="555">
        <v>2</v>
      </c>
      <c r="R12" s="553">
        <v>4</v>
      </c>
      <c r="S12" s="554" t="s">
        <v>47</v>
      </c>
      <c r="T12" s="555">
        <v>1</v>
      </c>
      <c r="U12" s="556">
        <v>2</v>
      </c>
      <c r="V12" s="554" t="s">
        <v>47</v>
      </c>
      <c r="W12" s="557">
        <v>1</v>
      </c>
      <c r="X12" s="556">
        <v>5</v>
      </c>
      <c r="Y12" s="554" t="s">
        <v>47</v>
      </c>
      <c r="Z12" s="557">
        <v>1</v>
      </c>
      <c r="AA12" s="556">
        <v>6</v>
      </c>
      <c r="AB12" s="554" t="s">
        <v>47</v>
      </c>
      <c r="AC12" s="557">
        <v>1</v>
      </c>
      <c r="AD12" s="553">
        <v>4</v>
      </c>
      <c r="AE12" s="554" t="s">
        <v>47</v>
      </c>
      <c r="AF12" s="555">
        <v>1</v>
      </c>
      <c r="AG12" s="553">
        <v>4</v>
      </c>
      <c r="AH12" s="554" t="s">
        <v>47</v>
      </c>
      <c r="AI12" s="555">
        <v>0</v>
      </c>
      <c r="AJ12" s="553">
        <v>5</v>
      </c>
      <c r="AK12" s="554" t="s">
        <v>47</v>
      </c>
      <c r="AL12" s="555">
        <v>0</v>
      </c>
      <c r="AM12" s="1437"/>
      <c r="AN12" s="1438"/>
      <c r="AO12" s="1433"/>
      <c r="AP12" s="1434"/>
      <c r="AQ12" s="1434"/>
      <c r="AR12" s="1434"/>
      <c r="AS12" s="1436"/>
      <c r="AT12" s="1420"/>
      <c r="AU12" s="1402"/>
      <c r="AV12" s="1403"/>
      <c r="AW12" s="1420"/>
    </row>
    <row r="13" spans="1:50" s="565" customFormat="1" ht="18" customHeight="1" x14ac:dyDescent="0.25">
      <c r="A13" s="1421">
        <v>3</v>
      </c>
      <c r="B13" s="1429" t="s">
        <v>373</v>
      </c>
      <c r="C13" s="1414" t="s">
        <v>367</v>
      </c>
      <c r="D13" s="1415"/>
      <c r="E13" s="1416"/>
      <c r="F13" s="1414" t="s">
        <v>367</v>
      </c>
      <c r="G13" s="1415"/>
      <c r="H13" s="1416"/>
      <c r="I13" s="1408"/>
      <c r="J13" s="1409"/>
      <c r="K13" s="1410"/>
      <c r="L13" s="1414" t="s">
        <v>365</v>
      </c>
      <c r="M13" s="1415"/>
      <c r="N13" s="1416"/>
      <c r="O13" s="1414" t="s">
        <v>365</v>
      </c>
      <c r="P13" s="1415"/>
      <c r="Q13" s="1416"/>
      <c r="R13" s="1414" t="s">
        <v>365</v>
      </c>
      <c r="S13" s="1415"/>
      <c r="T13" s="1416"/>
      <c r="U13" s="1414" t="s">
        <v>365</v>
      </c>
      <c r="V13" s="1415"/>
      <c r="W13" s="1416"/>
      <c r="X13" s="1414" t="s">
        <v>367</v>
      </c>
      <c r="Y13" s="1415"/>
      <c r="Z13" s="1416"/>
      <c r="AA13" s="1414" t="s">
        <v>366</v>
      </c>
      <c r="AB13" s="1415"/>
      <c r="AC13" s="1416"/>
      <c r="AD13" s="1414" t="s">
        <v>365</v>
      </c>
      <c r="AE13" s="1415"/>
      <c r="AF13" s="1416"/>
      <c r="AG13" s="1414" t="s">
        <v>365</v>
      </c>
      <c r="AH13" s="1415"/>
      <c r="AI13" s="1417"/>
      <c r="AJ13" s="564"/>
      <c r="AK13" s="564"/>
      <c r="AL13" s="564"/>
      <c r="AM13" s="1418">
        <v>6</v>
      </c>
      <c r="AN13" s="1419">
        <v>1</v>
      </c>
      <c r="AO13" s="1405">
        <v>3</v>
      </c>
      <c r="AP13" s="1404">
        <v>19</v>
      </c>
      <c r="AQ13" s="1406">
        <v>30</v>
      </c>
      <c r="AR13" s="1406">
        <v>24</v>
      </c>
      <c r="AS13" s="1407">
        <v>6</v>
      </c>
      <c r="AT13" s="1404">
        <v>3</v>
      </c>
      <c r="AU13" s="1402">
        <v>1.9</v>
      </c>
      <c r="AV13" s="1403">
        <v>0.6</v>
      </c>
      <c r="AW13" s="1420">
        <v>6</v>
      </c>
      <c r="AX13" s="551"/>
    </row>
    <row r="14" spans="1:50" s="565" customFormat="1" ht="18" customHeight="1" x14ac:dyDescent="0.25">
      <c r="A14" s="1422"/>
      <c r="B14" s="1430"/>
      <c r="C14" s="572">
        <v>0</v>
      </c>
      <c r="D14" s="573" t="s">
        <v>50</v>
      </c>
      <c r="E14" s="574">
        <v>6</v>
      </c>
      <c r="F14" s="572">
        <v>0</v>
      </c>
      <c r="G14" s="573" t="s">
        <v>50</v>
      </c>
      <c r="H14" s="574">
        <v>4</v>
      </c>
      <c r="I14" s="1411"/>
      <c r="J14" s="1412"/>
      <c r="K14" s="1413"/>
      <c r="L14" s="566">
        <v>2</v>
      </c>
      <c r="M14" s="567" t="s">
        <v>50</v>
      </c>
      <c r="N14" s="569">
        <v>0</v>
      </c>
      <c r="O14" s="566">
        <v>3</v>
      </c>
      <c r="P14" s="567" t="s">
        <v>50</v>
      </c>
      <c r="Q14" s="568">
        <v>1</v>
      </c>
      <c r="R14" s="566">
        <v>3</v>
      </c>
      <c r="S14" s="567" t="s">
        <v>50</v>
      </c>
      <c r="T14" s="568">
        <v>0</v>
      </c>
      <c r="U14" s="566">
        <v>6</v>
      </c>
      <c r="V14" s="567" t="s">
        <v>50</v>
      </c>
      <c r="W14" s="568">
        <v>4</v>
      </c>
      <c r="X14" s="566">
        <v>0</v>
      </c>
      <c r="Y14" s="567" t="s">
        <v>50</v>
      </c>
      <c r="Z14" s="568">
        <v>7</v>
      </c>
      <c r="AA14" s="566">
        <v>1</v>
      </c>
      <c r="AB14" s="567" t="s">
        <v>50</v>
      </c>
      <c r="AC14" s="568">
        <v>1</v>
      </c>
      <c r="AD14" s="566">
        <v>3</v>
      </c>
      <c r="AE14" s="567" t="s">
        <v>50</v>
      </c>
      <c r="AF14" s="568">
        <v>1</v>
      </c>
      <c r="AG14" s="566">
        <v>12</v>
      </c>
      <c r="AH14" s="567" t="s">
        <v>50</v>
      </c>
      <c r="AI14" s="570">
        <v>0</v>
      </c>
      <c r="AJ14" s="571"/>
      <c r="AK14" s="571"/>
      <c r="AL14" s="571"/>
      <c r="AM14" s="1418"/>
      <c r="AN14" s="1419"/>
      <c r="AO14" s="1405"/>
      <c r="AP14" s="1404"/>
      <c r="AQ14" s="1404"/>
      <c r="AR14" s="1404"/>
      <c r="AS14" s="1407"/>
      <c r="AT14" s="1404"/>
      <c r="AU14" s="1402"/>
      <c r="AV14" s="1403"/>
      <c r="AW14" s="1420"/>
      <c r="AX14" s="551"/>
    </row>
    <row r="15" spans="1:50" s="552" customFormat="1" ht="18" customHeight="1" x14ac:dyDescent="0.25">
      <c r="A15" s="1425">
        <v>4</v>
      </c>
      <c r="B15" s="1431" t="s">
        <v>347</v>
      </c>
      <c r="C15" s="1400" t="s">
        <v>367</v>
      </c>
      <c r="D15" s="1401"/>
      <c r="E15" s="1401"/>
      <c r="F15" s="1400" t="s">
        <v>367</v>
      </c>
      <c r="G15" s="1401"/>
      <c r="H15" s="1401"/>
      <c r="I15" s="1400" t="s">
        <v>365</v>
      </c>
      <c r="J15" s="1401"/>
      <c r="K15" s="1401"/>
      <c r="L15" s="1401"/>
      <c r="M15" s="1401"/>
      <c r="N15" s="1401"/>
      <c r="O15" s="1400" t="s">
        <v>367</v>
      </c>
      <c r="P15" s="1401"/>
      <c r="Q15" s="1401"/>
      <c r="R15" s="1400" t="s">
        <v>367</v>
      </c>
      <c r="S15" s="1401"/>
      <c r="T15" s="1401"/>
      <c r="U15" s="1400" t="s">
        <v>365</v>
      </c>
      <c r="V15" s="1401"/>
      <c r="W15" s="1401"/>
      <c r="X15" s="1400" t="s">
        <v>365</v>
      </c>
      <c r="Y15" s="1401"/>
      <c r="Z15" s="1401"/>
      <c r="AA15" s="1400" t="s">
        <v>365</v>
      </c>
      <c r="AB15" s="1401"/>
      <c r="AC15" s="1401"/>
      <c r="AD15" s="1400" t="s">
        <v>365</v>
      </c>
      <c r="AE15" s="1401"/>
      <c r="AF15" s="1401"/>
      <c r="AG15" s="1400" t="s">
        <v>365</v>
      </c>
      <c r="AH15" s="1401"/>
      <c r="AI15" s="1401"/>
      <c r="AJ15" s="1400" t="s">
        <v>365</v>
      </c>
      <c r="AK15" s="1401"/>
      <c r="AL15" s="1401"/>
      <c r="AM15" s="1418">
        <v>7</v>
      </c>
      <c r="AN15" s="1419">
        <v>0</v>
      </c>
      <c r="AO15" s="1405">
        <v>4</v>
      </c>
      <c r="AP15" s="1404">
        <v>21</v>
      </c>
      <c r="AQ15" s="1406">
        <v>26</v>
      </c>
      <c r="AR15" s="1406">
        <v>24</v>
      </c>
      <c r="AS15" s="1407">
        <v>2</v>
      </c>
      <c r="AT15" s="1420">
        <v>4</v>
      </c>
      <c r="AU15" s="1402">
        <v>1.9090909090909092</v>
      </c>
      <c r="AV15" s="1403">
        <v>0.18181818181818182</v>
      </c>
      <c r="AW15" s="1420">
        <v>7</v>
      </c>
    </row>
    <row r="16" spans="1:50" s="552" customFormat="1" ht="18" customHeight="1" x14ac:dyDescent="0.25">
      <c r="A16" s="1401"/>
      <c r="B16" s="1432"/>
      <c r="C16" s="553">
        <v>2</v>
      </c>
      <c r="D16" s="554" t="s">
        <v>47</v>
      </c>
      <c r="E16" s="555">
        <v>8</v>
      </c>
      <c r="F16" s="553">
        <v>1</v>
      </c>
      <c r="G16" s="554" t="s">
        <v>47</v>
      </c>
      <c r="H16" s="555">
        <v>8</v>
      </c>
      <c r="I16" s="553">
        <v>1</v>
      </c>
      <c r="J16" s="554" t="s">
        <v>47</v>
      </c>
      <c r="K16" s="555">
        <v>0</v>
      </c>
      <c r="L16" s="1401"/>
      <c r="M16" s="1401"/>
      <c r="N16" s="1401"/>
      <c r="O16" s="553">
        <v>0</v>
      </c>
      <c r="P16" s="554" t="s">
        <v>47</v>
      </c>
      <c r="Q16" s="555">
        <v>2</v>
      </c>
      <c r="R16" s="553">
        <v>1</v>
      </c>
      <c r="S16" s="554" t="s">
        <v>47</v>
      </c>
      <c r="T16" s="555">
        <v>2</v>
      </c>
      <c r="U16" s="553">
        <v>2</v>
      </c>
      <c r="V16" s="554" t="s">
        <v>47</v>
      </c>
      <c r="W16" s="555">
        <v>1</v>
      </c>
      <c r="X16" s="553">
        <v>3</v>
      </c>
      <c r="Y16" s="554" t="s">
        <v>47</v>
      </c>
      <c r="Z16" s="555">
        <v>1</v>
      </c>
      <c r="AA16" s="553">
        <v>2</v>
      </c>
      <c r="AB16" s="554" t="s">
        <v>47</v>
      </c>
      <c r="AC16" s="555">
        <v>1</v>
      </c>
      <c r="AD16" s="553">
        <v>3</v>
      </c>
      <c r="AE16" s="554" t="s">
        <v>47</v>
      </c>
      <c r="AF16" s="555">
        <v>0</v>
      </c>
      <c r="AG16" s="553">
        <v>6</v>
      </c>
      <c r="AH16" s="554" t="s">
        <v>47</v>
      </c>
      <c r="AI16" s="555">
        <v>1</v>
      </c>
      <c r="AJ16" s="553">
        <v>5</v>
      </c>
      <c r="AK16" s="554" t="s">
        <v>47</v>
      </c>
      <c r="AL16" s="555">
        <v>0</v>
      </c>
      <c r="AM16" s="1418"/>
      <c r="AN16" s="1419"/>
      <c r="AO16" s="1405"/>
      <c r="AP16" s="1404"/>
      <c r="AQ16" s="1404"/>
      <c r="AR16" s="1404"/>
      <c r="AS16" s="1407"/>
      <c r="AT16" s="1420"/>
      <c r="AU16" s="1402"/>
      <c r="AV16" s="1403"/>
      <c r="AW16" s="1420"/>
    </row>
    <row r="17" spans="1:50" s="565" customFormat="1" ht="18" customHeight="1" x14ac:dyDescent="0.25">
      <c r="A17" s="1421">
        <v>4</v>
      </c>
      <c r="B17" s="1429" t="s">
        <v>374</v>
      </c>
      <c r="C17" s="1414" t="s">
        <v>367</v>
      </c>
      <c r="D17" s="1415"/>
      <c r="E17" s="1416"/>
      <c r="F17" s="1414" t="s">
        <v>367</v>
      </c>
      <c r="G17" s="1415"/>
      <c r="H17" s="1416"/>
      <c r="I17" s="1414" t="s">
        <v>367</v>
      </c>
      <c r="J17" s="1415"/>
      <c r="K17" s="1416"/>
      <c r="L17" s="1408"/>
      <c r="M17" s="1409"/>
      <c r="N17" s="1410"/>
      <c r="O17" s="1414" t="s">
        <v>367</v>
      </c>
      <c r="P17" s="1415"/>
      <c r="Q17" s="1416"/>
      <c r="R17" s="1414" t="s">
        <v>365</v>
      </c>
      <c r="S17" s="1415"/>
      <c r="T17" s="1416"/>
      <c r="U17" s="1414" t="s">
        <v>365</v>
      </c>
      <c r="V17" s="1415"/>
      <c r="W17" s="1416"/>
      <c r="X17" s="1414" t="s">
        <v>365</v>
      </c>
      <c r="Y17" s="1415"/>
      <c r="Z17" s="1416"/>
      <c r="AA17" s="1414" t="s">
        <v>365</v>
      </c>
      <c r="AB17" s="1415"/>
      <c r="AC17" s="1416"/>
      <c r="AD17" s="1414" t="s">
        <v>365</v>
      </c>
      <c r="AE17" s="1415"/>
      <c r="AF17" s="1416"/>
      <c r="AG17" s="1414" t="s">
        <v>365</v>
      </c>
      <c r="AH17" s="1415"/>
      <c r="AI17" s="1417"/>
      <c r="AJ17" s="564"/>
      <c r="AK17" s="564"/>
      <c r="AL17" s="564"/>
      <c r="AM17" s="1418">
        <v>6</v>
      </c>
      <c r="AN17" s="1419">
        <v>0</v>
      </c>
      <c r="AO17" s="1405">
        <v>4</v>
      </c>
      <c r="AP17" s="1404">
        <v>18</v>
      </c>
      <c r="AQ17" s="1406">
        <v>26</v>
      </c>
      <c r="AR17" s="1406">
        <v>16</v>
      </c>
      <c r="AS17" s="1407">
        <v>10</v>
      </c>
      <c r="AT17" s="1404">
        <v>4</v>
      </c>
      <c r="AU17" s="1402">
        <v>1.8</v>
      </c>
      <c r="AV17" s="1403">
        <v>1</v>
      </c>
      <c r="AW17" s="1420">
        <v>8</v>
      </c>
      <c r="AX17" s="551"/>
    </row>
    <row r="18" spans="1:50" s="565" customFormat="1" ht="18" customHeight="1" x14ac:dyDescent="0.25">
      <c r="A18" s="1422"/>
      <c r="B18" s="1430"/>
      <c r="C18" s="572">
        <v>0</v>
      </c>
      <c r="D18" s="573" t="s">
        <v>50</v>
      </c>
      <c r="E18" s="574">
        <v>4</v>
      </c>
      <c r="F18" s="572">
        <v>0</v>
      </c>
      <c r="G18" s="573" t="s">
        <v>50</v>
      </c>
      <c r="H18" s="574">
        <v>5</v>
      </c>
      <c r="I18" s="572">
        <v>0</v>
      </c>
      <c r="J18" s="573" t="s">
        <v>50</v>
      </c>
      <c r="K18" s="574">
        <v>2</v>
      </c>
      <c r="L18" s="1411"/>
      <c r="M18" s="1412"/>
      <c r="N18" s="1413"/>
      <c r="O18" s="566">
        <v>1</v>
      </c>
      <c r="P18" s="567" t="s">
        <v>50</v>
      </c>
      <c r="Q18" s="568">
        <v>2</v>
      </c>
      <c r="R18" s="566">
        <v>4</v>
      </c>
      <c r="S18" s="567" t="s">
        <v>50</v>
      </c>
      <c r="T18" s="568">
        <v>0</v>
      </c>
      <c r="U18" s="566">
        <v>5</v>
      </c>
      <c r="V18" s="567" t="s">
        <v>50</v>
      </c>
      <c r="W18" s="568">
        <v>0</v>
      </c>
      <c r="X18" s="566">
        <v>2</v>
      </c>
      <c r="Y18" s="567" t="s">
        <v>50</v>
      </c>
      <c r="Z18" s="568">
        <v>1</v>
      </c>
      <c r="AA18" s="566">
        <v>5</v>
      </c>
      <c r="AB18" s="567" t="s">
        <v>50</v>
      </c>
      <c r="AC18" s="568">
        <v>1</v>
      </c>
      <c r="AD18" s="566">
        <v>6</v>
      </c>
      <c r="AE18" s="567" t="s">
        <v>50</v>
      </c>
      <c r="AF18" s="568">
        <v>1</v>
      </c>
      <c r="AG18" s="566">
        <v>3</v>
      </c>
      <c r="AH18" s="567" t="s">
        <v>50</v>
      </c>
      <c r="AI18" s="570">
        <v>0</v>
      </c>
      <c r="AJ18" s="571"/>
      <c r="AK18" s="571"/>
      <c r="AL18" s="571"/>
      <c r="AM18" s="1418"/>
      <c r="AN18" s="1419"/>
      <c r="AO18" s="1405"/>
      <c r="AP18" s="1404"/>
      <c r="AQ18" s="1404"/>
      <c r="AR18" s="1404"/>
      <c r="AS18" s="1407"/>
      <c r="AT18" s="1404"/>
      <c r="AU18" s="1402"/>
      <c r="AV18" s="1403"/>
      <c r="AW18" s="1420"/>
      <c r="AX18" s="551"/>
    </row>
    <row r="19" spans="1:50" s="565" customFormat="1" ht="18" customHeight="1" x14ac:dyDescent="0.25">
      <c r="A19" s="1421">
        <v>5</v>
      </c>
      <c r="B19" s="1423" t="s">
        <v>375</v>
      </c>
      <c r="C19" s="1414" t="s">
        <v>367</v>
      </c>
      <c r="D19" s="1415"/>
      <c r="E19" s="1416"/>
      <c r="F19" s="1414" t="s">
        <v>367</v>
      </c>
      <c r="G19" s="1415"/>
      <c r="H19" s="1416"/>
      <c r="I19" s="1414" t="s">
        <v>367</v>
      </c>
      <c r="J19" s="1415"/>
      <c r="K19" s="1416"/>
      <c r="L19" s="1414" t="s">
        <v>365</v>
      </c>
      <c r="M19" s="1415"/>
      <c r="N19" s="1416"/>
      <c r="O19" s="1408"/>
      <c r="P19" s="1409"/>
      <c r="Q19" s="1410"/>
      <c r="R19" s="1414" t="s">
        <v>365</v>
      </c>
      <c r="S19" s="1415"/>
      <c r="T19" s="1416"/>
      <c r="U19" s="1414" t="s">
        <v>365</v>
      </c>
      <c r="V19" s="1415"/>
      <c r="W19" s="1416"/>
      <c r="X19" s="1414" t="s">
        <v>367</v>
      </c>
      <c r="Y19" s="1415"/>
      <c r="Z19" s="1416"/>
      <c r="AA19" s="1414" t="s">
        <v>365</v>
      </c>
      <c r="AB19" s="1415"/>
      <c r="AC19" s="1416"/>
      <c r="AD19" s="1414" t="s">
        <v>365</v>
      </c>
      <c r="AE19" s="1415"/>
      <c r="AF19" s="1416"/>
      <c r="AG19" s="1414" t="s">
        <v>365</v>
      </c>
      <c r="AH19" s="1415"/>
      <c r="AI19" s="1417"/>
      <c r="AJ19" s="564"/>
      <c r="AK19" s="564"/>
      <c r="AL19" s="564"/>
      <c r="AM19" s="1418">
        <v>6</v>
      </c>
      <c r="AN19" s="1419">
        <v>0</v>
      </c>
      <c r="AO19" s="1405">
        <v>4</v>
      </c>
      <c r="AP19" s="1404">
        <v>18</v>
      </c>
      <c r="AQ19" s="1406">
        <v>28</v>
      </c>
      <c r="AR19" s="1406">
        <v>20</v>
      </c>
      <c r="AS19" s="1407">
        <v>8</v>
      </c>
      <c r="AT19" s="1404">
        <v>5</v>
      </c>
      <c r="AU19" s="1402">
        <v>1.8</v>
      </c>
      <c r="AV19" s="1403">
        <v>0.8</v>
      </c>
      <c r="AW19" s="1404">
        <v>9</v>
      </c>
    </row>
    <row r="20" spans="1:50" s="565" customFormat="1" ht="18" customHeight="1" x14ac:dyDescent="0.25">
      <c r="A20" s="1422"/>
      <c r="B20" s="1424"/>
      <c r="C20" s="572">
        <v>0</v>
      </c>
      <c r="D20" s="573" t="s">
        <v>50</v>
      </c>
      <c r="E20" s="574">
        <v>4</v>
      </c>
      <c r="F20" s="572">
        <v>0</v>
      </c>
      <c r="G20" s="573" t="s">
        <v>50</v>
      </c>
      <c r="H20" s="574">
        <v>2</v>
      </c>
      <c r="I20" s="572">
        <v>1</v>
      </c>
      <c r="J20" s="573" t="s">
        <v>50</v>
      </c>
      <c r="K20" s="574">
        <v>3</v>
      </c>
      <c r="L20" s="572">
        <v>2</v>
      </c>
      <c r="M20" s="573" t="s">
        <v>50</v>
      </c>
      <c r="N20" s="574">
        <v>1</v>
      </c>
      <c r="O20" s="1411"/>
      <c r="P20" s="1412"/>
      <c r="Q20" s="1413"/>
      <c r="R20" s="566">
        <v>6</v>
      </c>
      <c r="S20" s="567" t="s">
        <v>50</v>
      </c>
      <c r="T20" s="568">
        <v>1</v>
      </c>
      <c r="U20" s="566">
        <v>4</v>
      </c>
      <c r="V20" s="567" t="s">
        <v>50</v>
      </c>
      <c r="W20" s="568">
        <v>3</v>
      </c>
      <c r="X20" s="566">
        <v>0</v>
      </c>
      <c r="Y20" s="567" t="s">
        <v>50</v>
      </c>
      <c r="Z20" s="568">
        <v>3</v>
      </c>
      <c r="AA20" s="566">
        <v>5</v>
      </c>
      <c r="AB20" s="567" t="s">
        <v>50</v>
      </c>
      <c r="AC20" s="568">
        <v>0</v>
      </c>
      <c r="AD20" s="566">
        <v>4</v>
      </c>
      <c r="AE20" s="567" t="s">
        <v>50</v>
      </c>
      <c r="AF20" s="568">
        <v>3</v>
      </c>
      <c r="AG20" s="566">
        <v>6</v>
      </c>
      <c r="AH20" s="567" t="s">
        <v>50</v>
      </c>
      <c r="AI20" s="570">
        <v>0</v>
      </c>
      <c r="AJ20" s="571"/>
      <c r="AK20" s="571"/>
      <c r="AL20" s="571"/>
      <c r="AM20" s="1418"/>
      <c r="AN20" s="1419"/>
      <c r="AO20" s="1405"/>
      <c r="AP20" s="1404"/>
      <c r="AQ20" s="1404"/>
      <c r="AR20" s="1404"/>
      <c r="AS20" s="1407"/>
      <c r="AT20" s="1404"/>
      <c r="AU20" s="1402"/>
      <c r="AV20" s="1403"/>
      <c r="AW20" s="1404"/>
    </row>
    <row r="21" spans="1:50" s="552" customFormat="1" ht="18" customHeight="1" x14ac:dyDescent="0.25">
      <c r="A21" s="1425">
        <v>5</v>
      </c>
      <c r="B21" s="1426" t="s">
        <v>348</v>
      </c>
      <c r="C21" s="1428" t="s">
        <v>366</v>
      </c>
      <c r="D21" s="1401"/>
      <c r="E21" s="1401"/>
      <c r="F21" s="1400" t="s">
        <v>367</v>
      </c>
      <c r="G21" s="1401"/>
      <c r="H21" s="1401"/>
      <c r="I21" s="1400" t="s">
        <v>365</v>
      </c>
      <c r="J21" s="1401"/>
      <c r="K21" s="1401"/>
      <c r="L21" s="1400" t="s">
        <v>365</v>
      </c>
      <c r="M21" s="1401"/>
      <c r="N21" s="1401"/>
      <c r="O21" s="1401"/>
      <c r="P21" s="1401"/>
      <c r="Q21" s="1401"/>
      <c r="R21" s="1400" t="s">
        <v>367</v>
      </c>
      <c r="S21" s="1401"/>
      <c r="T21" s="1401"/>
      <c r="U21" s="1400" t="s">
        <v>367</v>
      </c>
      <c r="V21" s="1401"/>
      <c r="W21" s="1401"/>
      <c r="X21" s="1400" t="s">
        <v>365</v>
      </c>
      <c r="Y21" s="1401"/>
      <c r="Z21" s="1401"/>
      <c r="AA21" s="1400" t="s">
        <v>367</v>
      </c>
      <c r="AB21" s="1401"/>
      <c r="AC21" s="1401"/>
      <c r="AD21" s="1400" t="s">
        <v>365</v>
      </c>
      <c r="AE21" s="1401"/>
      <c r="AF21" s="1401"/>
      <c r="AG21" s="1400" t="s">
        <v>365</v>
      </c>
      <c r="AH21" s="1401"/>
      <c r="AI21" s="1401"/>
      <c r="AJ21" s="1400" t="s">
        <v>365</v>
      </c>
      <c r="AK21" s="1401"/>
      <c r="AL21" s="1401"/>
      <c r="AM21" s="1418">
        <v>6</v>
      </c>
      <c r="AN21" s="1419">
        <v>1</v>
      </c>
      <c r="AO21" s="1405">
        <v>4</v>
      </c>
      <c r="AP21" s="1404">
        <v>19</v>
      </c>
      <c r="AQ21" s="1406">
        <v>40</v>
      </c>
      <c r="AR21" s="1406">
        <v>11</v>
      </c>
      <c r="AS21" s="1407">
        <v>29</v>
      </c>
      <c r="AT21" s="1420">
        <v>5</v>
      </c>
      <c r="AU21" s="1402">
        <v>1.7272727272727273</v>
      </c>
      <c r="AV21" s="1403">
        <v>2.6363636363636362</v>
      </c>
      <c r="AW21" s="1420">
        <v>10</v>
      </c>
    </row>
    <row r="22" spans="1:50" s="552" customFormat="1" ht="18" customHeight="1" x14ac:dyDescent="0.25">
      <c r="A22" s="1401"/>
      <c r="B22" s="1427"/>
      <c r="C22" s="553">
        <v>0</v>
      </c>
      <c r="D22" s="554" t="s">
        <v>47</v>
      </c>
      <c r="E22" s="555">
        <v>0</v>
      </c>
      <c r="F22" s="553">
        <v>1</v>
      </c>
      <c r="G22" s="554" t="s">
        <v>47</v>
      </c>
      <c r="H22" s="555">
        <v>2</v>
      </c>
      <c r="I22" s="553">
        <v>2</v>
      </c>
      <c r="J22" s="554" t="s">
        <v>47</v>
      </c>
      <c r="K22" s="555">
        <v>1</v>
      </c>
      <c r="L22" s="553">
        <v>2</v>
      </c>
      <c r="M22" s="554" t="s">
        <v>47</v>
      </c>
      <c r="N22" s="555">
        <v>0</v>
      </c>
      <c r="O22" s="1401"/>
      <c r="P22" s="1401"/>
      <c r="Q22" s="1401"/>
      <c r="R22" s="553">
        <v>1</v>
      </c>
      <c r="S22" s="554" t="s">
        <v>47</v>
      </c>
      <c r="T22" s="555">
        <v>2</v>
      </c>
      <c r="U22" s="553">
        <v>1</v>
      </c>
      <c r="V22" s="554" t="s">
        <v>47</v>
      </c>
      <c r="W22" s="555">
        <v>2</v>
      </c>
      <c r="X22" s="553">
        <v>15</v>
      </c>
      <c r="Y22" s="554" t="s">
        <v>47</v>
      </c>
      <c r="Z22" s="555">
        <v>0</v>
      </c>
      <c r="AA22" s="553">
        <v>1</v>
      </c>
      <c r="AB22" s="554" t="s">
        <v>47</v>
      </c>
      <c r="AC22" s="555">
        <v>2</v>
      </c>
      <c r="AD22" s="553">
        <v>2</v>
      </c>
      <c r="AE22" s="554" t="s">
        <v>47</v>
      </c>
      <c r="AF22" s="555">
        <v>0</v>
      </c>
      <c r="AG22" s="553">
        <v>8</v>
      </c>
      <c r="AH22" s="554" t="s">
        <v>47</v>
      </c>
      <c r="AI22" s="555">
        <v>1</v>
      </c>
      <c r="AJ22" s="553">
        <v>7</v>
      </c>
      <c r="AK22" s="554" t="s">
        <v>47</v>
      </c>
      <c r="AL22" s="555">
        <v>1</v>
      </c>
      <c r="AM22" s="1418"/>
      <c r="AN22" s="1419"/>
      <c r="AO22" s="1405"/>
      <c r="AP22" s="1404"/>
      <c r="AQ22" s="1404"/>
      <c r="AR22" s="1404"/>
      <c r="AS22" s="1407"/>
      <c r="AT22" s="1420"/>
      <c r="AU22" s="1402"/>
      <c r="AV22" s="1403"/>
      <c r="AW22" s="1420"/>
    </row>
    <row r="23" spans="1:50" s="552" customFormat="1" ht="18" customHeight="1" x14ac:dyDescent="0.25">
      <c r="A23" s="1425">
        <v>6</v>
      </c>
      <c r="B23" s="1426" t="s">
        <v>179</v>
      </c>
      <c r="C23" s="1400" t="s">
        <v>367</v>
      </c>
      <c r="D23" s="1401"/>
      <c r="E23" s="1401"/>
      <c r="F23" s="1400" t="s">
        <v>367</v>
      </c>
      <c r="G23" s="1401"/>
      <c r="H23" s="1401"/>
      <c r="I23" s="1400" t="s">
        <v>367</v>
      </c>
      <c r="J23" s="1401"/>
      <c r="K23" s="1401"/>
      <c r="L23" s="1400" t="s">
        <v>365</v>
      </c>
      <c r="M23" s="1401"/>
      <c r="N23" s="1401"/>
      <c r="O23" s="1400" t="s">
        <v>365</v>
      </c>
      <c r="P23" s="1401"/>
      <c r="Q23" s="1401"/>
      <c r="R23" s="1401"/>
      <c r="S23" s="1401"/>
      <c r="T23" s="1401"/>
      <c r="U23" s="1400" t="s">
        <v>365</v>
      </c>
      <c r="V23" s="1401"/>
      <c r="W23" s="1401"/>
      <c r="X23" s="1400" t="s">
        <v>367</v>
      </c>
      <c r="Y23" s="1401"/>
      <c r="Z23" s="1401"/>
      <c r="AA23" s="1400" t="s">
        <v>365</v>
      </c>
      <c r="AB23" s="1401"/>
      <c r="AC23" s="1401"/>
      <c r="AD23" s="1400" t="s">
        <v>365</v>
      </c>
      <c r="AE23" s="1401"/>
      <c r="AF23" s="1401"/>
      <c r="AG23" s="1428" t="s">
        <v>366</v>
      </c>
      <c r="AH23" s="1401"/>
      <c r="AI23" s="1401"/>
      <c r="AJ23" s="1400" t="s">
        <v>365</v>
      </c>
      <c r="AK23" s="1401"/>
      <c r="AL23" s="1401"/>
      <c r="AM23" s="1418">
        <v>6</v>
      </c>
      <c r="AN23" s="1419">
        <v>1</v>
      </c>
      <c r="AO23" s="1405">
        <v>4</v>
      </c>
      <c r="AP23" s="1404">
        <v>19</v>
      </c>
      <c r="AQ23" s="1406">
        <v>25</v>
      </c>
      <c r="AR23" s="1406">
        <v>19</v>
      </c>
      <c r="AS23" s="1407">
        <v>6</v>
      </c>
      <c r="AT23" s="1420">
        <v>6</v>
      </c>
      <c r="AU23" s="1402">
        <v>1.7272727272727273</v>
      </c>
      <c r="AV23" s="1403">
        <v>0.54545454545454541</v>
      </c>
      <c r="AW23" s="1420">
        <v>11</v>
      </c>
    </row>
    <row r="24" spans="1:50" s="552" customFormat="1" ht="18" customHeight="1" x14ac:dyDescent="0.25">
      <c r="A24" s="1401"/>
      <c r="B24" s="1427"/>
      <c r="C24" s="553">
        <v>0</v>
      </c>
      <c r="D24" s="554" t="s">
        <v>47</v>
      </c>
      <c r="E24" s="555">
        <v>4</v>
      </c>
      <c r="F24" s="553">
        <v>0</v>
      </c>
      <c r="G24" s="554" t="s">
        <v>47</v>
      </c>
      <c r="H24" s="555">
        <v>1</v>
      </c>
      <c r="I24" s="553">
        <v>1</v>
      </c>
      <c r="J24" s="554" t="s">
        <v>47</v>
      </c>
      <c r="K24" s="555">
        <v>4</v>
      </c>
      <c r="L24" s="553">
        <v>2</v>
      </c>
      <c r="M24" s="554" t="s">
        <v>47</v>
      </c>
      <c r="N24" s="555">
        <v>1</v>
      </c>
      <c r="O24" s="553">
        <v>2</v>
      </c>
      <c r="P24" s="554" t="s">
        <v>47</v>
      </c>
      <c r="Q24" s="555">
        <v>1</v>
      </c>
      <c r="R24" s="1401"/>
      <c r="S24" s="1401"/>
      <c r="T24" s="1401"/>
      <c r="U24" s="553">
        <v>6</v>
      </c>
      <c r="V24" s="554" t="s">
        <v>47</v>
      </c>
      <c r="W24" s="555">
        <v>3</v>
      </c>
      <c r="X24" s="553">
        <v>0</v>
      </c>
      <c r="Y24" s="554" t="s">
        <v>47</v>
      </c>
      <c r="Z24" s="555">
        <v>3</v>
      </c>
      <c r="AA24" s="553">
        <v>4</v>
      </c>
      <c r="AB24" s="554" t="s">
        <v>47</v>
      </c>
      <c r="AC24" s="555">
        <v>0</v>
      </c>
      <c r="AD24" s="553">
        <v>4</v>
      </c>
      <c r="AE24" s="554" t="s">
        <v>47</v>
      </c>
      <c r="AF24" s="555">
        <v>1</v>
      </c>
      <c r="AG24" s="553">
        <v>1</v>
      </c>
      <c r="AH24" s="554" t="s">
        <v>47</v>
      </c>
      <c r="AI24" s="555">
        <v>1</v>
      </c>
      <c r="AJ24" s="553">
        <v>5</v>
      </c>
      <c r="AK24" s="554" t="s">
        <v>47</v>
      </c>
      <c r="AL24" s="555">
        <v>0</v>
      </c>
      <c r="AM24" s="1418"/>
      <c r="AN24" s="1419"/>
      <c r="AO24" s="1405"/>
      <c r="AP24" s="1404"/>
      <c r="AQ24" s="1404"/>
      <c r="AR24" s="1404"/>
      <c r="AS24" s="1407"/>
      <c r="AT24" s="1420"/>
      <c r="AU24" s="1402"/>
      <c r="AV24" s="1403"/>
      <c r="AW24" s="1420"/>
    </row>
    <row r="25" spans="1:50" s="565" customFormat="1" ht="18" customHeight="1" x14ac:dyDescent="0.25">
      <c r="A25" s="1421">
        <v>6</v>
      </c>
      <c r="B25" s="1423" t="s">
        <v>376</v>
      </c>
      <c r="C25" s="1414" t="s">
        <v>367</v>
      </c>
      <c r="D25" s="1415"/>
      <c r="E25" s="1416"/>
      <c r="F25" s="1414" t="s">
        <v>365</v>
      </c>
      <c r="G25" s="1415"/>
      <c r="H25" s="1416"/>
      <c r="I25" s="1414" t="s">
        <v>367</v>
      </c>
      <c r="J25" s="1415"/>
      <c r="K25" s="1416"/>
      <c r="L25" s="1414" t="s">
        <v>367</v>
      </c>
      <c r="M25" s="1415"/>
      <c r="N25" s="1416"/>
      <c r="O25" s="1414" t="s">
        <v>367</v>
      </c>
      <c r="P25" s="1415"/>
      <c r="Q25" s="1416"/>
      <c r="R25" s="1408"/>
      <c r="S25" s="1409"/>
      <c r="T25" s="1410"/>
      <c r="U25" s="1414" t="s">
        <v>366</v>
      </c>
      <c r="V25" s="1415"/>
      <c r="W25" s="1416"/>
      <c r="X25" s="1414" t="s">
        <v>366</v>
      </c>
      <c r="Y25" s="1415"/>
      <c r="Z25" s="1416"/>
      <c r="AA25" s="1414" t="s">
        <v>365</v>
      </c>
      <c r="AB25" s="1415"/>
      <c r="AC25" s="1416"/>
      <c r="AD25" s="1414" t="s">
        <v>365</v>
      </c>
      <c r="AE25" s="1415"/>
      <c r="AF25" s="1416"/>
      <c r="AG25" s="1414" t="s">
        <v>365</v>
      </c>
      <c r="AH25" s="1415"/>
      <c r="AI25" s="1417"/>
      <c r="AJ25" s="564"/>
      <c r="AK25" s="564"/>
      <c r="AL25" s="564"/>
      <c r="AM25" s="1418">
        <v>4</v>
      </c>
      <c r="AN25" s="1419">
        <v>2</v>
      </c>
      <c r="AO25" s="1405">
        <v>4</v>
      </c>
      <c r="AP25" s="1404">
        <v>14</v>
      </c>
      <c r="AQ25" s="1406">
        <v>18</v>
      </c>
      <c r="AR25" s="1406">
        <v>31</v>
      </c>
      <c r="AS25" s="1407">
        <v>-13</v>
      </c>
      <c r="AT25" s="1404">
        <v>6</v>
      </c>
      <c r="AU25" s="1402">
        <v>1.4</v>
      </c>
      <c r="AV25" s="1403">
        <v>-1.3</v>
      </c>
      <c r="AW25" s="1404">
        <v>12</v>
      </c>
    </row>
    <row r="26" spans="1:50" s="565" customFormat="1" ht="18" customHeight="1" x14ac:dyDescent="0.25">
      <c r="A26" s="1422"/>
      <c r="B26" s="1424"/>
      <c r="C26" s="572">
        <v>0</v>
      </c>
      <c r="D26" s="573" t="s">
        <v>50</v>
      </c>
      <c r="E26" s="574">
        <v>10</v>
      </c>
      <c r="F26" s="572">
        <v>2</v>
      </c>
      <c r="G26" s="573" t="s">
        <v>50</v>
      </c>
      <c r="H26" s="574">
        <v>0</v>
      </c>
      <c r="I26" s="572">
        <v>0</v>
      </c>
      <c r="J26" s="573" t="s">
        <v>50</v>
      </c>
      <c r="K26" s="574">
        <v>3</v>
      </c>
      <c r="L26" s="572">
        <v>0</v>
      </c>
      <c r="M26" s="573" t="s">
        <v>50</v>
      </c>
      <c r="N26" s="574">
        <v>4</v>
      </c>
      <c r="O26" s="572">
        <v>1</v>
      </c>
      <c r="P26" s="573" t="s">
        <v>50</v>
      </c>
      <c r="Q26" s="574">
        <v>6</v>
      </c>
      <c r="R26" s="1411"/>
      <c r="S26" s="1412"/>
      <c r="T26" s="1413"/>
      <c r="U26" s="566">
        <v>4</v>
      </c>
      <c r="V26" s="567" t="s">
        <v>50</v>
      </c>
      <c r="W26" s="568">
        <v>4</v>
      </c>
      <c r="X26" s="566">
        <v>1</v>
      </c>
      <c r="Y26" s="567" t="s">
        <v>50</v>
      </c>
      <c r="Z26" s="568">
        <v>1</v>
      </c>
      <c r="AA26" s="566">
        <v>3</v>
      </c>
      <c r="AB26" s="567" t="s">
        <v>50</v>
      </c>
      <c r="AC26" s="568">
        <v>2</v>
      </c>
      <c r="AD26" s="566">
        <v>4</v>
      </c>
      <c r="AE26" s="567" t="s">
        <v>50</v>
      </c>
      <c r="AF26" s="568">
        <v>1</v>
      </c>
      <c r="AG26" s="566">
        <v>3</v>
      </c>
      <c r="AH26" s="567" t="s">
        <v>50</v>
      </c>
      <c r="AI26" s="570">
        <v>0</v>
      </c>
      <c r="AJ26" s="571"/>
      <c r="AK26" s="571"/>
      <c r="AL26" s="571"/>
      <c r="AM26" s="1418"/>
      <c r="AN26" s="1419"/>
      <c r="AO26" s="1405"/>
      <c r="AP26" s="1404"/>
      <c r="AQ26" s="1404"/>
      <c r="AR26" s="1404"/>
      <c r="AS26" s="1407"/>
      <c r="AT26" s="1404"/>
      <c r="AU26" s="1402"/>
      <c r="AV26" s="1403"/>
      <c r="AW26" s="1404"/>
    </row>
    <row r="27" spans="1:50" s="552" customFormat="1" ht="18" customHeight="1" x14ac:dyDescent="0.25">
      <c r="A27" s="1425">
        <v>7</v>
      </c>
      <c r="B27" s="1426" t="s">
        <v>349</v>
      </c>
      <c r="C27" s="1400" t="s">
        <v>367</v>
      </c>
      <c r="D27" s="1401"/>
      <c r="E27" s="1401"/>
      <c r="F27" s="1400" t="s">
        <v>367</v>
      </c>
      <c r="G27" s="1401"/>
      <c r="H27" s="1401"/>
      <c r="I27" s="1400" t="s">
        <v>367</v>
      </c>
      <c r="J27" s="1401"/>
      <c r="K27" s="1401"/>
      <c r="L27" s="1400" t="s">
        <v>367</v>
      </c>
      <c r="M27" s="1401"/>
      <c r="N27" s="1401"/>
      <c r="O27" s="1400" t="s">
        <v>365</v>
      </c>
      <c r="P27" s="1401"/>
      <c r="Q27" s="1401"/>
      <c r="R27" s="1400" t="s">
        <v>367</v>
      </c>
      <c r="S27" s="1401"/>
      <c r="T27" s="1401"/>
      <c r="U27" s="1401"/>
      <c r="V27" s="1401"/>
      <c r="W27" s="1401"/>
      <c r="X27" s="1400" t="s">
        <v>367</v>
      </c>
      <c r="Y27" s="1401"/>
      <c r="Z27" s="1401"/>
      <c r="AA27" s="1400" t="s">
        <v>365</v>
      </c>
      <c r="AB27" s="1401"/>
      <c r="AC27" s="1401"/>
      <c r="AD27" s="1400" t="s">
        <v>365</v>
      </c>
      <c r="AE27" s="1401"/>
      <c r="AF27" s="1401"/>
      <c r="AG27" s="1400" t="s">
        <v>365</v>
      </c>
      <c r="AH27" s="1401"/>
      <c r="AI27" s="1401"/>
      <c r="AJ27" s="1400" t="s">
        <v>365</v>
      </c>
      <c r="AK27" s="1401"/>
      <c r="AL27" s="1401"/>
      <c r="AM27" s="1418">
        <v>5</v>
      </c>
      <c r="AN27" s="1419">
        <v>0</v>
      </c>
      <c r="AO27" s="1405">
        <v>6</v>
      </c>
      <c r="AP27" s="1404">
        <v>15</v>
      </c>
      <c r="AQ27" s="1406">
        <v>22</v>
      </c>
      <c r="AR27" s="1406">
        <v>21</v>
      </c>
      <c r="AS27" s="1407">
        <v>1</v>
      </c>
      <c r="AT27" s="1420">
        <v>7</v>
      </c>
      <c r="AU27" s="1402">
        <v>1.3636363636363635</v>
      </c>
      <c r="AV27" s="1403">
        <v>9.0909090909090912E-2</v>
      </c>
      <c r="AW27" s="1420">
        <v>13</v>
      </c>
    </row>
    <row r="28" spans="1:50" s="552" customFormat="1" ht="18" customHeight="1" x14ac:dyDescent="0.25">
      <c r="A28" s="1401"/>
      <c r="B28" s="1427"/>
      <c r="C28" s="553">
        <v>1</v>
      </c>
      <c r="D28" s="554" t="s">
        <v>47</v>
      </c>
      <c r="E28" s="555">
        <v>3</v>
      </c>
      <c r="F28" s="553">
        <v>1</v>
      </c>
      <c r="G28" s="554" t="s">
        <v>47</v>
      </c>
      <c r="H28" s="555">
        <v>2</v>
      </c>
      <c r="I28" s="556">
        <v>1</v>
      </c>
      <c r="J28" s="554" t="s">
        <v>47</v>
      </c>
      <c r="K28" s="557">
        <v>2</v>
      </c>
      <c r="L28" s="553">
        <v>1</v>
      </c>
      <c r="M28" s="554" t="s">
        <v>47</v>
      </c>
      <c r="N28" s="555">
        <v>2</v>
      </c>
      <c r="O28" s="553">
        <v>2</v>
      </c>
      <c r="P28" s="554" t="s">
        <v>47</v>
      </c>
      <c r="Q28" s="555">
        <v>1</v>
      </c>
      <c r="R28" s="553">
        <v>3</v>
      </c>
      <c r="S28" s="554" t="s">
        <v>47</v>
      </c>
      <c r="T28" s="555">
        <v>6</v>
      </c>
      <c r="U28" s="1401"/>
      <c r="V28" s="1401"/>
      <c r="W28" s="1401"/>
      <c r="X28" s="556">
        <v>0</v>
      </c>
      <c r="Y28" s="554" t="s">
        <v>47</v>
      </c>
      <c r="Z28" s="557">
        <v>3</v>
      </c>
      <c r="AA28" s="556">
        <v>3</v>
      </c>
      <c r="AB28" s="554" t="s">
        <v>47</v>
      </c>
      <c r="AC28" s="557">
        <v>1</v>
      </c>
      <c r="AD28" s="553">
        <v>3</v>
      </c>
      <c r="AE28" s="554" t="s">
        <v>47</v>
      </c>
      <c r="AF28" s="555">
        <v>1</v>
      </c>
      <c r="AG28" s="556">
        <v>4</v>
      </c>
      <c r="AH28" s="554" t="s">
        <v>47</v>
      </c>
      <c r="AI28" s="557">
        <v>0</v>
      </c>
      <c r="AJ28" s="553">
        <v>3</v>
      </c>
      <c r="AK28" s="554" t="s">
        <v>47</v>
      </c>
      <c r="AL28" s="555">
        <v>0</v>
      </c>
      <c r="AM28" s="1418"/>
      <c r="AN28" s="1419"/>
      <c r="AO28" s="1405"/>
      <c r="AP28" s="1404"/>
      <c r="AQ28" s="1404"/>
      <c r="AR28" s="1404"/>
      <c r="AS28" s="1407"/>
      <c r="AT28" s="1420"/>
      <c r="AU28" s="1402"/>
      <c r="AV28" s="1403"/>
      <c r="AW28" s="1420"/>
    </row>
    <row r="29" spans="1:50" s="565" customFormat="1" ht="18" customHeight="1" x14ac:dyDescent="0.25">
      <c r="A29" s="1421">
        <v>7</v>
      </c>
      <c r="B29" s="1423" t="s">
        <v>377</v>
      </c>
      <c r="C29" s="1414" t="s">
        <v>367</v>
      </c>
      <c r="D29" s="1415"/>
      <c r="E29" s="1416"/>
      <c r="F29" s="1414" t="s">
        <v>367</v>
      </c>
      <c r="G29" s="1415"/>
      <c r="H29" s="1416"/>
      <c r="I29" s="1414" t="s">
        <v>367</v>
      </c>
      <c r="J29" s="1415"/>
      <c r="K29" s="1416"/>
      <c r="L29" s="1414" t="s">
        <v>367</v>
      </c>
      <c r="M29" s="1415"/>
      <c r="N29" s="1416"/>
      <c r="O29" s="1414" t="s">
        <v>367</v>
      </c>
      <c r="P29" s="1415"/>
      <c r="Q29" s="1416"/>
      <c r="R29" s="1414" t="s">
        <v>366</v>
      </c>
      <c r="S29" s="1415"/>
      <c r="T29" s="1416"/>
      <c r="U29" s="1408"/>
      <c r="V29" s="1409"/>
      <c r="W29" s="1410"/>
      <c r="X29" s="1414" t="s">
        <v>365</v>
      </c>
      <c r="Y29" s="1415"/>
      <c r="Z29" s="1416"/>
      <c r="AA29" s="1414" t="s">
        <v>365</v>
      </c>
      <c r="AB29" s="1415"/>
      <c r="AC29" s="1416"/>
      <c r="AD29" s="1414" t="s">
        <v>365</v>
      </c>
      <c r="AE29" s="1415"/>
      <c r="AF29" s="1416"/>
      <c r="AG29" s="1414" t="s">
        <v>365</v>
      </c>
      <c r="AH29" s="1415"/>
      <c r="AI29" s="1417"/>
      <c r="AJ29" s="564"/>
      <c r="AK29" s="564"/>
      <c r="AL29" s="564"/>
      <c r="AM29" s="1418">
        <v>4</v>
      </c>
      <c r="AN29" s="1419">
        <v>1</v>
      </c>
      <c r="AO29" s="1405">
        <v>5</v>
      </c>
      <c r="AP29" s="1404">
        <v>13</v>
      </c>
      <c r="AQ29" s="1406">
        <v>43</v>
      </c>
      <c r="AR29" s="1406">
        <v>34</v>
      </c>
      <c r="AS29" s="1407">
        <v>9</v>
      </c>
      <c r="AT29" s="1404">
        <v>7</v>
      </c>
      <c r="AU29" s="1402">
        <v>1.3</v>
      </c>
      <c r="AV29" s="1403">
        <v>0.9</v>
      </c>
      <c r="AW29" s="1404">
        <v>14</v>
      </c>
    </row>
    <row r="30" spans="1:50" s="565" customFormat="1" ht="18" customHeight="1" x14ac:dyDescent="0.25">
      <c r="A30" s="1422"/>
      <c r="B30" s="1424"/>
      <c r="C30" s="572">
        <v>0</v>
      </c>
      <c r="D30" s="573" t="s">
        <v>50</v>
      </c>
      <c r="E30" s="574">
        <v>6</v>
      </c>
      <c r="F30" s="572">
        <v>1</v>
      </c>
      <c r="G30" s="573" t="s">
        <v>50</v>
      </c>
      <c r="H30" s="574">
        <v>4</v>
      </c>
      <c r="I30" s="572">
        <v>4</v>
      </c>
      <c r="J30" s="573" t="s">
        <v>50</v>
      </c>
      <c r="K30" s="574">
        <v>6</v>
      </c>
      <c r="L30" s="572">
        <v>0</v>
      </c>
      <c r="M30" s="573" t="s">
        <v>50</v>
      </c>
      <c r="N30" s="574">
        <v>5</v>
      </c>
      <c r="O30" s="572">
        <v>3</v>
      </c>
      <c r="P30" s="573" t="s">
        <v>50</v>
      </c>
      <c r="Q30" s="574">
        <v>4</v>
      </c>
      <c r="R30" s="572">
        <v>4</v>
      </c>
      <c r="S30" s="573" t="s">
        <v>50</v>
      </c>
      <c r="T30" s="574">
        <v>4</v>
      </c>
      <c r="U30" s="1411"/>
      <c r="V30" s="1412"/>
      <c r="W30" s="1413"/>
      <c r="X30" s="575">
        <v>4</v>
      </c>
      <c r="Y30" s="567" t="s">
        <v>50</v>
      </c>
      <c r="Z30" s="576">
        <v>1</v>
      </c>
      <c r="AA30" s="575">
        <v>3</v>
      </c>
      <c r="AB30" s="567" t="s">
        <v>50</v>
      </c>
      <c r="AC30" s="576">
        <v>2</v>
      </c>
      <c r="AD30" s="575">
        <v>8</v>
      </c>
      <c r="AE30" s="567" t="s">
        <v>50</v>
      </c>
      <c r="AF30" s="576">
        <v>2</v>
      </c>
      <c r="AG30" s="577">
        <v>16</v>
      </c>
      <c r="AH30" s="567" t="s">
        <v>50</v>
      </c>
      <c r="AI30" s="578">
        <v>0</v>
      </c>
      <c r="AJ30" s="579"/>
      <c r="AK30" s="579"/>
      <c r="AL30" s="579"/>
      <c r="AM30" s="1418"/>
      <c r="AN30" s="1419"/>
      <c r="AO30" s="1405"/>
      <c r="AP30" s="1404"/>
      <c r="AQ30" s="1404"/>
      <c r="AR30" s="1404"/>
      <c r="AS30" s="1407"/>
      <c r="AT30" s="1404"/>
      <c r="AU30" s="1402"/>
      <c r="AV30" s="1403"/>
      <c r="AW30" s="1404"/>
    </row>
    <row r="31" spans="1:50" s="552" customFormat="1" ht="18" customHeight="1" x14ac:dyDescent="0.25">
      <c r="A31" s="1425">
        <v>8</v>
      </c>
      <c r="B31" s="1426" t="s">
        <v>350</v>
      </c>
      <c r="C31" s="1400" t="s">
        <v>367</v>
      </c>
      <c r="D31" s="1401"/>
      <c r="E31" s="1401"/>
      <c r="F31" s="1400" t="s">
        <v>367</v>
      </c>
      <c r="G31" s="1401"/>
      <c r="H31" s="1401"/>
      <c r="I31" s="1400" t="s">
        <v>367</v>
      </c>
      <c r="J31" s="1401"/>
      <c r="K31" s="1401"/>
      <c r="L31" s="1400" t="s">
        <v>367</v>
      </c>
      <c r="M31" s="1401"/>
      <c r="N31" s="1401"/>
      <c r="O31" s="1400" t="s">
        <v>367</v>
      </c>
      <c r="P31" s="1401"/>
      <c r="Q31" s="1401"/>
      <c r="R31" s="1400" t="s">
        <v>365</v>
      </c>
      <c r="S31" s="1401"/>
      <c r="T31" s="1401"/>
      <c r="U31" s="1400" t="s">
        <v>365</v>
      </c>
      <c r="V31" s="1401"/>
      <c r="W31" s="1401"/>
      <c r="X31" s="1401"/>
      <c r="Y31" s="1401"/>
      <c r="Z31" s="1401"/>
      <c r="AA31" s="1400" t="s">
        <v>367</v>
      </c>
      <c r="AB31" s="1401"/>
      <c r="AC31" s="1401"/>
      <c r="AD31" s="1400" t="s">
        <v>365</v>
      </c>
      <c r="AE31" s="1401"/>
      <c r="AF31" s="1401"/>
      <c r="AG31" s="1400" t="s">
        <v>365</v>
      </c>
      <c r="AH31" s="1401"/>
      <c r="AI31" s="1401"/>
      <c r="AJ31" s="1400" t="s">
        <v>365</v>
      </c>
      <c r="AK31" s="1401"/>
      <c r="AL31" s="1401"/>
      <c r="AM31" s="1418">
        <v>5</v>
      </c>
      <c r="AN31" s="1419">
        <v>0</v>
      </c>
      <c r="AO31" s="1405">
        <v>6</v>
      </c>
      <c r="AP31" s="1404">
        <v>15</v>
      </c>
      <c r="AQ31" s="1406">
        <v>14</v>
      </c>
      <c r="AR31" s="1406">
        <v>34</v>
      </c>
      <c r="AS31" s="1407">
        <v>-20</v>
      </c>
      <c r="AT31" s="1420">
        <v>8</v>
      </c>
      <c r="AU31" s="1402">
        <v>1.3636363636363635</v>
      </c>
      <c r="AV31" s="1403">
        <v>-1.8181818181818181</v>
      </c>
      <c r="AW31" s="1420">
        <v>15</v>
      </c>
    </row>
    <row r="32" spans="1:50" s="552" customFormat="1" ht="18" customHeight="1" x14ac:dyDescent="0.25">
      <c r="A32" s="1401"/>
      <c r="B32" s="1427"/>
      <c r="C32" s="553">
        <v>0</v>
      </c>
      <c r="D32" s="554" t="s">
        <v>47</v>
      </c>
      <c r="E32" s="555">
        <v>5</v>
      </c>
      <c r="F32" s="553">
        <v>0</v>
      </c>
      <c r="G32" s="554" t="s">
        <v>47</v>
      </c>
      <c r="H32" s="555">
        <v>3</v>
      </c>
      <c r="I32" s="556">
        <v>1</v>
      </c>
      <c r="J32" s="554" t="s">
        <v>47</v>
      </c>
      <c r="K32" s="557">
        <v>5</v>
      </c>
      <c r="L32" s="553">
        <v>1</v>
      </c>
      <c r="M32" s="554" t="s">
        <v>47</v>
      </c>
      <c r="N32" s="555">
        <v>3</v>
      </c>
      <c r="O32" s="553">
        <v>0</v>
      </c>
      <c r="P32" s="554" t="s">
        <v>47</v>
      </c>
      <c r="Q32" s="555">
        <v>15</v>
      </c>
      <c r="R32" s="553">
        <v>3</v>
      </c>
      <c r="S32" s="554" t="s">
        <v>47</v>
      </c>
      <c r="T32" s="555">
        <v>0</v>
      </c>
      <c r="U32" s="556">
        <v>3</v>
      </c>
      <c r="V32" s="554" t="s">
        <v>47</v>
      </c>
      <c r="W32" s="557">
        <v>0</v>
      </c>
      <c r="X32" s="1401"/>
      <c r="Y32" s="1401"/>
      <c r="Z32" s="1401"/>
      <c r="AA32" s="556">
        <v>0</v>
      </c>
      <c r="AB32" s="554" t="s">
        <v>47</v>
      </c>
      <c r="AC32" s="557">
        <v>2</v>
      </c>
      <c r="AD32" s="553">
        <v>2</v>
      </c>
      <c r="AE32" s="554" t="s">
        <v>47</v>
      </c>
      <c r="AF32" s="555">
        <v>1</v>
      </c>
      <c r="AG32" s="553">
        <v>2</v>
      </c>
      <c r="AH32" s="554" t="s">
        <v>47</v>
      </c>
      <c r="AI32" s="555">
        <v>0</v>
      </c>
      <c r="AJ32" s="553">
        <v>2</v>
      </c>
      <c r="AK32" s="554" t="s">
        <v>47</v>
      </c>
      <c r="AL32" s="555">
        <v>0</v>
      </c>
      <c r="AM32" s="1418"/>
      <c r="AN32" s="1419"/>
      <c r="AO32" s="1405"/>
      <c r="AP32" s="1404"/>
      <c r="AQ32" s="1404"/>
      <c r="AR32" s="1404"/>
      <c r="AS32" s="1407"/>
      <c r="AT32" s="1420"/>
      <c r="AU32" s="1402"/>
      <c r="AV32" s="1403"/>
      <c r="AW32" s="1420"/>
    </row>
    <row r="33" spans="1:49" s="565" customFormat="1" ht="18" customHeight="1" x14ac:dyDescent="0.25">
      <c r="A33" s="1421">
        <v>8</v>
      </c>
      <c r="B33" s="1423" t="s">
        <v>378</v>
      </c>
      <c r="C33" s="1414" t="s">
        <v>367</v>
      </c>
      <c r="D33" s="1415"/>
      <c r="E33" s="1416"/>
      <c r="F33" s="1414" t="s">
        <v>367</v>
      </c>
      <c r="G33" s="1415"/>
      <c r="H33" s="1416"/>
      <c r="I33" s="1414" t="s">
        <v>365</v>
      </c>
      <c r="J33" s="1415"/>
      <c r="K33" s="1416"/>
      <c r="L33" s="1414" t="s">
        <v>367</v>
      </c>
      <c r="M33" s="1415"/>
      <c r="N33" s="1416"/>
      <c r="O33" s="1414" t="s">
        <v>365</v>
      </c>
      <c r="P33" s="1415"/>
      <c r="Q33" s="1416"/>
      <c r="R33" s="1414" t="s">
        <v>366</v>
      </c>
      <c r="S33" s="1415"/>
      <c r="T33" s="1416"/>
      <c r="U33" s="1414" t="s">
        <v>367</v>
      </c>
      <c r="V33" s="1415"/>
      <c r="W33" s="1416"/>
      <c r="X33" s="1408"/>
      <c r="Y33" s="1409"/>
      <c r="Z33" s="1410"/>
      <c r="AA33" s="1414" t="s">
        <v>366</v>
      </c>
      <c r="AB33" s="1415"/>
      <c r="AC33" s="1416"/>
      <c r="AD33" s="1414" t="s">
        <v>367</v>
      </c>
      <c r="AE33" s="1415"/>
      <c r="AF33" s="1416"/>
      <c r="AG33" s="1414" t="s">
        <v>365</v>
      </c>
      <c r="AH33" s="1415"/>
      <c r="AI33" s="1417"/>
      <c r="AJ33" s="564"/>
      <c r="AK33" s="564"/>
      <c r="AL33" s="564"/>
      <c r="AM33" s="1418">
        <v>3</v>
      </c>
      <c r="AN33" s="1419">
        <v>2</v>
      </c>
      <c r="AO33" s="1405">
        <v>5</v>
      </c>
      <c r="AP33" s="1404">
        <v>11</v>
      </c>
      <c r="AQ33" s="1406">
        <v>25</v>
      </c>
      <c r="AR33" s="1406">
        <v>18</v>
      </c>
      <c r="AS33" s="1407">
        <v>7</v>
      </c>
      <c r="AT33" s="1404">
        <v>8</v>
      </c>
      <c r="AU33" s="1402">
        <v>1.1000000000000001</v>
      </c>
      <c r="AV33" s="1403">
        <v>0.7</v>
      </c>
      <c r="AW33" s="1404">
        <v>16</v>
      </c>
    </row>
    <row r="34" spans="1:49" s="565" customFormat="1" ht="18" customHeight="1" x14ac:dyDescent="0.25">
      <c r="A34" s="1422"/>
      <c r="B34" s="1424"/>
      <c r="C34" s="572">
        <v>0</v>
      </c>
      <c r="D34" s="573" t="s">
        <v>50</v>
      </c>
      <c r="E34" s="574">
        <v>4</v>
      </c>
      <c r="F34" s="572">
        <v>0</v>
      </c>
      <c r="G34" s="573" t="s">
        <v>50</v>
      </c>
      <c r="H34" s="574">
        <v>4</v>
      </c>
      <c r="I34" s="572">
        <v>7</v>
      </c>
      <c r="J34" s="573" t="s">
        <v>50</v>
      </c>
      <c r="K34" s="574">
        <v>0</v>
      </c>
      <c r="L34" s="572">
        <v>1</v>
      </c>
      <c r="M34" s="573" t="s">
        <v>50</v>
      </c>
      <c r="N34" s="574">
        <v>2</v>
      </c>
      <c r="O34" s="572">
        <v>3</v>
      </c>
      <c r="P34" s="573" t="s">
        <v>50</v>
      </c>
      <c r="Q34" s="574">
        <v>0</v>
      </c>
      <c r="R34" s="572">
        <v>1</v>
      </c>
      <c r="S34" s="573" t="s">
        <v>50</v>
      </c>
      <c r="T34" s="574">
        <v>1</v>
      </c>
      <c r="U34" s="572">
        <v>1</v>
      </c>
      <c r="V34" s="573" t="s">
        <v>50</v>
      </c>
      <c r="W34" s="574">
        <v>4</v>
      </c>
      <c r="X34" s="1411"/>
      <c r="Y34" s="1412"/>
      <c r="Z34" s="1413"/>
      <c r="AA34" s="575">
        <v>1</v>
      </c>
      <c r="AB34" s="567" t="s">
        <v>50</v>
      </c>
      <c r="AC34" s="576">
        <v>1</v>
      </c>
      <c r="AD34" s="575">
        <v>1</v>
      </c>
      <c r="AE34" s="567" t="s">
        <v>50</v>
      </c>
      <c r="AF34" s="576">
        <v>2</v>
      </c>
      <c r="AG34" s="580">
        <v>10</v>
      </c>
      <c r="AH34" s="567" t="s">
        <v>50</v>
      </c>
      <c r="AI34" s="581">
        <v>0</v>
      </c>
      <c r="AJ34" s="582"/>
      <c r="AK34" s="582"/>
      <c r="AL34" s="582"/>
      <c r="AM34" s="1418"/>
      <c r="AN34" s="1419"/>
      <c r="AO34" s="1405"/>
      <c r="AP34" s="1404"/>
      <c r="AQ34" s="1404"/>
      <c r="AR34" s="1404"/>
      <c r="AS34" s="1407"/>
      <c r="AT34" s="1404"/>
      <c r="AU34" s="1402"/>
      <c r="AV34" s="1403"/>
      <c r="AW34" s="1404"/>
    </row>
  </sheetData>
  <mergeCells count="392">
    <mergeCell ref="R3:T3"/>
    <mergeCell ref="U3:W3"/>
    <mergeCell ref="X3:Z3"/>
    <mergeCell ref="AA3:AC3"/>
    <mergeCell ref="AD3:AF3"/>
    <mergeCell ref="AG3:AI3"/>
    <mergeCell ref="A3:A4"/>
    <mergeCell ref="B3:B4"/>
    <mergeCell ref="C3:E4"/>
    <mergeCell ref="F3:H3"/>
    <mergeCell ref="I3:K3"/>
    <mergeCell ref="L3:N3"/>
    <mergeCell ref="O3:Q3"/>
    <mergeCell ref="AR3:AR4"/>
    <mergeCell ref="AS3:AS4"/>
    <mergeCell ref="AT3:AT4"/>
    <mergeCell ref="AU3:AU4"/>
    <mergeCell ref="AV3:AV4"/>
    <mergeCell ref="AW3:AW4"/>
    <mergeCell ref="AJ3:AL3"/>
    <mergeCell ref="AM3:AM4"/>
    <mergeCell ref="AN3:AN4"/>
    <mergeCell ref="AO3:AO4"/>
    <mergeCell ref="AP3:AP4"/>
    <mergeCell ref="AQ3:AQ4"/>
    <mergeCell ref="O5:Q5"/>
    <mergeCell ref="R5:T5"/>
    <mergeCell ref="U5:W5"/>
    <mergeCell ref="X5:Z5"/>
    <mergeCell ref="AA5:AC5"/>
    <mergeCell ref="AD5:AF5"/>
    <mergeCell ref="A5:A6"/>
    <mergeCell ref="B5:B6"/>
    <mergeCell ref="C5:E6"/>
    <mergeCell ref="F5:H5"/>
    <mergeCell ref="I5:K5"/>
    <mergeCell ref="L5:N5"/>
    <mergeCell ref="AR5:AR6"/>
    <mergeCell ref="AS5:AS6"/>
    <mergeCell ref="AT5:AT6"/>
    <mergeCell ref="AU5:AU6"/>
    <mergeCell ref="AV5:AV6"/>
    <mergeCell ref="AW5:AW6"/>
    <mergeCell ref="AG5:AI5"/>
    <mergeCell ref="AM5:AM6"/>
    <mergeCell ref="AN5:AN6"/>
    <mergeCell ref="AO5:AO6"/>
    <mergeCell ref="AP5:AP6"/>
    <mergeCell ref="AQ5:AQ6"/>
    <mergeCell ref="U7:W7"/>
    <mergeCell ref="X7:Z7"/>
    <mergeCell ref="AA7:AC7"/>
    <mergeCell ref="AD7:AF7"/>
    <mergeCell ref="A7:A8"/>
    <mergeCell ref="B7:B8"/>
    <mergeCell ref="C7:E7"/>
    <mergeCell ref="F7:H8"/>
    <mergeCell ref="I7:K7"/>
    <mergeCell ref="L7:N7"/>
    <mergeCell ref="AW7:AW8"/>
    <mergeCell ref="A9:A10"/>
    <mergeCell ref="B9:B10"/>
    <mergeCell ref="C9:E9"/>
    <mergeCell ref="F9:H10"/>
    <mergeCell ref="I9:K9"/>
    <mergeCell ref="L9:N9"/>
    <mergeCell ref="O9:Q9"/>
    <mergeCell ref="R9:T9"/>
    <mergeCell ref="U9:W9"/>
    <mergeCell ref="AQ7:AQ8"/>
    <mergeCell ref="AR7:AR8"/>
    <mergeCell ref="AS7:AS8"/>
    <mergeCell ref="AT7:AT8"/>
    <mergeCell ref="AU7:AU8"/>
    <mergeCell ref="AV7:AV8"/>
    <mergeCell ref="AG7:AI7"/>
    <mergeCell ref="AJ7:AL7"/>
    <mergeCell ref="AM7:AM8"/>
    <mergeCell ref="AN7:AN8"/>
    <mergeCell ref="AO7:AO8"/>
    <mergeCell ref="AP7:AP8"/>
    <mergeCell ref="O7:Q7"/>
    <mergeCell ref="R7:T7"/>
    <mergeCell ref="A11:A12"/>
    <mergeCell ref="B11:B12"/>
    <mergeCell ref="C11:E11"/>
    <mergeCell ref="F11:H11"/>
    <mergeCell ref="I11:K12"/>
    <mergeCell ref="L11:N11"/>
    <mergeCell ref="O11:Q11"/>
    <mergeCell ref="AO9:AO10"/>
    <mergeCell ref="AP9:AP10"/>
    <mergeCell ref="X9:Z9"/>
    <mergeCell ref="AA9:AC9"/>
    <mergeCell ref="AD9:AF9"/>
    <mergeCell ref="AG9:AI9"/>
    <mergeCell ref="AM9:AM10"/>
    <mergeCell ref="AN9:AN10"/>
    <mergeCell ref="R11:T11"/>
    <mergeCell ref="U11:W11"/>
    <mergeCell ref="X11:Z11"/>
    <mergeCell ref="AA11:AC11"/>
    <mergeCell ref="AD11:AF11"/>
    <mergeCell ref="AG11:AI11"/>
    <mergeCell ref="AJ11:AL11"/>
    <mergeCell ref="AM11:AM12"/>
    <mergeCell ref="AN11:AN12"/>
    <mergeCell ref="AU9:AU10"/>
    <mergeCell ref="AV9:AV10"/>
    <mergeCell ref="AW9:AW10"/>
    <mergeCell ref="AQ9:AQ10"/>
    <mergeCell ref="AR9:AR10"/>
    <mergeCell ref="AS9:AS10"/>
    <mergeCell ref="AT9:AT10"/>
    <mergeCell ref="AR11:AR12"/>
    <mergeCell ref="AS11:AS12"/>
    <mergeCell ref="AT11:AT12"/>
    <mergeCell ref="AU11:AU12"/>
    <mergeCell ref="AV11:AV12"/>
    <mergeCell ref="AW11:AW12"/>
    <mergeCell ref="AO11:AO12"/>
    <mergeCell ref="AP11:AP12"/>
    <mergeCell ref="AQ11:AQ12"/>
    <mergeCell ref="O13:Q13"/>
    <mergeCell ref="R13:T13"/>
    <mergeCell ref="U13:W13"/>
    <mergeCell ref="X13:Z13"/>
    <mergeCell ref="AA13:AC13"/>
    <mergeCell ref="AD13:AF13"/>
    <mergeCell ref="A13:A14"/>
    <mergeCell ref="B13:B14"/>
    <mergeCell ref="C13:E13"/>
    <mergeCell ref="F13:H13"/>
    <mergeCell ref="I13:K14"/>
    <mergeCell ref="L13:N13"/>
    <mergeCell ref="AR13:AR14"/>
    <mergeCell ref="AS13:AS14"/>
    <mergeCell ref="AT13:AT14"/>
    <mergeCell ref="AU13:AU14"/>
    <mergeCell ref="AV13:AV14"/>
    <mergeCell ref="AW13:AW14"/>
    <mergeCell ref="AG13:AI13"/>
    <mergeCell ref="AM13:AM14"/>
    <mergeCell ref="AN13:AN14"/>
    <mergeCell ref="AO13:AO14"/>
    <mergeCell ref="AP13:AP14"/>
    <mergeCell ref="AQ13:AQ14"/>
    <mergeCell ref="U15:W15"/>
    <mergeCell ref="X15:Z15"/>
    <mergeCell ref="AA15:AC15"/>
    <mergeCell ref="AD15:AF15"/>
    <mergeCell ref="A15:A16"/>
    <mergeCell ref="B15:B16"/>
    <mergeCell ref="C15:E15"/>
    <mergeCell ref="F15:H15"/>
    <mergeCell ref="I15:K15"/>
    <mergeCell ref="L15:N16"/>
    <mergeCell ref="AW15:AW16"/>
    <mergeCell ref="A17:A18"/>
    <mergeCell ref="B17:B18"/>
    <mergeCell ref="C17:E17"/>
    <mergeCell ref="F17:H17"/>
    <mergeCell ref="I17:K17"/>
    <mergeCell ref="L17:N18"/>
    <mergeCell ref="O17:Q17"/>
    <mergeCell ref="R17:T17"/>
    <mergeCell ref="U17:W17"/>
    <mergeCell ref="AQ15:AQ16"/>
    <mergeCell ref="AR15:AR16"/>
    <mergeCell ref="AS15:AS16"/>
    <mergeCell ref="AT15:AT16"/>
    <mergeCell ref="AU15:AU16"/>
    <mergeCell ref="AV15:AV16"/>
    <mergeCell ref="AG15:AI15"/>
    <mergeCell ref="AJ15:AL15"/>
    <mergeCell ref="AM15:AM16"/>
    <mergeCell ref="AN15:AN16"/>
    <mergeCell ref="AO15:AO16"/>
    <mergeCell ref="AP15:AP16"/>
    <mergeCell ref="O15:Q15"/>
    <mergeCell ref="R15:T15"/>
    <mergeCell ref="AU17:AU18"/>
    <mergeCell ref="AV17:AV18"/>
    <mergeCell ref="AW17:AW18"/>
    <mergeCell ref="A19:A20"/>
    <mergeCell ref="B19:B20"/>
    <mergeCell ref="C19:E19"/>
    <mergeCell ref="F19:H19"/>
    <mergeCell ref="I19:K19"/>
    <mergeCell ref="L19:N19"/>
    <mergeCell ref="O19:Q20"/>
    <mergeCell ref="AO17:AO18"/>
    <mergeCell ref="AP17:AP18"/>
    <mergeCell ref="AQ17:AQ18"/>
    <mergeCell ref="AR17:AR18"/>
    <mergeCell ref="AS17:AS18"/>
    <mergeCell ref="AT17:AT18"/>
    <mergeCell ref="X17:Z17"/>
    <mergeCell ref="AA17:AC17"/>
    <mergeCell ref="AD17:AF17"/>
    <mergeCell ref="AG17:AI17"/>
    <mergeCell ref="AM17:AM18"/>
    <mergeCell ref="AN17:AN18"/>
    <mergeCell ref="AS19:AS20"/>
    <mergeCell ref="AT19:AT20"/>
    <mergeCell ref="A21:A22"/>
    <mergeCell ref="B21:B22"/>
    <mergeCell ref="C21:E21"/>
    <mergeCell ref="F21:H21"/>
    <mergeCell ref="I21:K21"/>
    <mergeCell ref="AM19:AM20"/>
    <mergeCell ref="AN19:AN20"/>
    <mergeCell ref="AO19:AO20"/>
    <mergeCell ref="AP19:AP20"/>
    <mergeCell ref="R19:T19"/>
    <mergeCell ref="U19:W19"/>
    <mergeCell ref="X19:Z19"/>
    <mergeCell ref="AA19:AC19"/>
    <mergeCell ref="AD19:AF19"/>
    <mergeCell ref="AG19:AI19"/>
    <mergeCell ref="R21:T21"/>
    <mergeCell ref="U21:W21"/>
    <mergeCell ref="X21:Z21"/>
    <mergeCell ref="AA21:AC21"/>
    <mergeCell ref="AM21:AM22"/>
    <mergeCell ref="AN21:AN22"/>
    <mergeCell ref="AO21:AO22"/>
    <mergeCell ref="L21:N21"/>
    <mergeCell ref="O21:Q22"/>
    <mergeCell ref="AU19:AU20"/>
    <mergeCell ref="AV19:AV20"/>
    <mergeCell ref="AW19:AW20"/>
    <mergeCell ref="AQ19:AQ20"/>
    <mergeCell ref="AR19:AR20"/>
    <mergeCell ref="AV21:AV22"/>
    <mergeCell ref="AW21:AW22"/>
    <mergeCell ref="A23:A24"/>
    <mergeCell ref="B23:B24"/>
    <mergeCell ref="C23:E23"/>
    <mergeCell ref="F23:H23"/>
    <mergeCell ref="I23:K23"/>
    <mergeCell ref="L23:N23"/>
    <mergeCell ref="O23:Q23"/>
    <mergeCell ref="R23:T24"/>
    <mergeCell ref="AP21:AP22"/>
    <mergeCell ref="AQ21:AQ22"/>
    <mergeCell ref="AR21:AR22"/>
    <mergeCell ref="AS21:AS22"/>
    <mergeCell ref="AT21:AT22"/>
    <mergeCell ref="AU21:AU22"/>
    <mergeCell ref="AD21:AF21"/>
    <mergeCell ref="AG21:AI21"/>
    <mergeCell ref="AJ21:AL21"/>
    <mergeCell ref="A25:A26"/>
    <mergeCell ref="B25:B26"/>
    <mergeCell ref="C25:E25"/>
    <mergeCell ref="F25:H25"/>
    <mergeCell ref="I25:K25"/>
    <mergeCell ref="AM23:AM24"/>
    <mergeCell ref="AN23:AN24"/>
    <mergeCell ref="AO23:AO24"/>
    <mergeCell ref="AP23:AP24"/>
    <mergeCell ref="U23:W23"/>
    <mergeCell ref="X23:Z23"/>
    <mergeCell ref="AA23:AC23"/>
    <mergeCell ref="AD23:AF23"/>
    <mergeCell ref="AG23:AI23"/>
    <mergeCell ref="AJ23:AL23"/>
    <mergeCell ref="R25:T26"/>
    <mergeCell ref="U25:W25"/>
    <mergeCell ref="X25:Z25"/>
    <mergeCell ref="AA25:AC25"/>
    <mergeCell ref="AG25:AI25"/>
    <mergeCell ref="AM25:AM26"/>
    <mergeCell ref="AN25:AN26"/>
    <mergeCell ref="AO25:AO26"/>
    <mergeCell ref="AP25:AP26"/>
    <mergeCell ref="AS23:AS24"/>
    <mergeCell ref="AT23:AT24"/>
    <mergeCell ref="AU23:AU24"/>
    <mergeCell ref="AV23:AV24"/>
    <mergeCell ref="AW23:AW24"/>
    <mergeCell ref="AQ23:AQ24"/>
    <mergeCell ref="AR23:AR24"/>
    <mergeCell ref="AW25:AW26"/>
    <mergeCell ref="A27:A28"/>
    <mergeCell ref="B27:B28"/>
    <mergeCell ref="C27:E27"/>
    <mergeCell ref="F27:H27"/>
    <mergeCell ref="I27:K27"/>
    <mergeCell ref="L27:N27"/>
    <mergeCell ref="O27:Q27"/>
    <mergeCell ref="R27:T27"/>
    <mergeCell ref="U27:W28"/>
    <mergeCell ref="AQ25:AQ26"/>
    <mergeCell ref="AR25:AR26"/>
    <mergeCell ref="AS25:AS26"/>
    <mergeCell ref="AT25:AT26"/>
    <mergeCell ref="AU25:AU26"/>
    <mergeCell ref="AV25:AV26"/>
    <mergeCell ref="AD25:AF25"/>
    <mergeCell ref="L25:N25"/>
    <mergeCell ref="O25:Q25"/>
    <mergeCell ref="AT27:AT28"/>
    <mergeCell ref="AU27:AU28"/>
    <mergeCell ref="AV27:AV28"/>
    <mergeCell ref="AW27:AW28"/>
    <mergeCell ref="A29:A30"/>
    <mergeCell ref="B29:B30"/>
    <mergeCell ref="C29:E29"/>
    <mergeCell ref="F29:H29"/>
    <mergeCell ref="I29:K29"/>
    <mergeCell ref="L29:N29"/>
    <mergeCell ref="AN27:AN28"/>
    <mergeCell ref="AO27:AO28"/>
    <mergeCell ref="AP27:AP28"/>
    <mergeCell ref="AQ27:AQ28"/>
    <mergeCell ref="AR27:AR28"/>
    <mergeCell ref="AS27:AS28"/>
    <mergeCell ref="X27:Z27"/>
    <mergeCell ref="AA27:AC27"/>
    <mergeCell ref="AD27:AF27"/>
    <mergeCell ref="AG27:AI27"/>
    <mergeCell ref="AJ27:AL27"/>
    <mergeCell ref="AM27:AM28"/>
    <mergeCell ref="AU29:AU30"/>
    <mergeCell ref="AV29:AV30"/>
    <mergeCell ref="AW29:AW30"/>
    <mergeCell ref="AG29:AI29"/>
    <mergeCell ref="AM29:AM30"/>
    <mergeCell ref="AN29:AN30"/>
    <mergeCell ref="AO29:AO30"/>
    <mergeCell ref="AP29:AP30"/>
    <mergeCell ref="AQ29:AQ30"/>
    <mergeCell ref="A31:A32"/>
    <mergeCell ref="B31:B32"/>
    <mergeCell ref="C31:E31"/>
    <mergeCell ref="F31:H31"/>
    <mergeCell ref="I31:K31"/>
    <mergeCell ref="L31:N31"/>
    <mergeCell ref="AR29:AR30"/>
    <mergeCell ref="AS29:AS30"/>
    <mergeCell ref="AT29:AT30"/>
    <mergeCell ref="O29:Q29"/>
    <mergeCell ref="R29:T29"/>
    <mergeCell ref="U29:W30"/>
    <mergeCell ref="X29:Z29"/>
    <mergeCell ref="AA29:AC29"/>
    <mergeCell ref="AD29:AF29"/>
    <mergeCell ref="AM31:AM32"/>
    <mergeCell ref="AN31:AN32"/>
    <mergeCell ref="AO31:AO32"/>
    <mergeCell ref="AP31:AP32"/>
    <mergeCell ref="O31:Q31"/>
    <mergeCell ref="R31:T31"/>
    <mergeCell ref="U31:W31"/>
    <mergeCell ref="X31:Z32"/>
    <mergeCell ref="AA31:AC31"/>
    <mergeCell ref="AD31:AF31"/>
    <mergeCell ref="X33:Z34"/>
    <mergeCell ref="AA33:AC33"/>
    <mergeCell ref="AD33:AF33"/>
    <mergeCell ref="AG33:AI33"/>
    <mergeCell ref="AM33:AM34"/>
    <mergeCell ref="AN33:AN34"/>
    <mergeCell ref="AW31:AW32"/>
    <mergeCell ref="A33:A34"/>
    <mergeCell ref="B33:B34"/>
    <mergeCell ref="C33:E33"/>
    <mergeCell ref="F33:H33"/>
    <mergeCell ref="I33:K33"/>
    <mergeCell ref="L33:N33"/>
    <mergeCell ref="O33:Q33"/>
    <mergeCell ref="R33:T33"/>
    <mergeCell ref="U33:W33"/>
    <mergeCell ref="AQ31:AQ32"/>
    <mergeCell ref="AR31:AR32"/>
    <mergeCell ref="AS31:AS32"/>
    <mergeCell ref="AT31:AT32"/>
    <mergeCell ref="AU31:AU32"/>
    <mergeCell ref="AV31:AV32"/>
    <mergeCell ref="AG31:AI31"/>
    <mergeCell ref="AJ31:AL31"/>
    <mergeCell ref="AU33:AU34"/>
    <mergeCell ref="AV33:AV34"/>
    <mergeCell ref="AW33:AW34"/>
    <mergeCell ref="AO33:AO34"/>
    <mergeCell ref="AP33:AP34"/>
    <mergeCell ref="AQ33:AQ34"/>
    <mergeCell ref="AR33:AR34"/>
    <mergeCell ref="AS33:AS34"/>
    <mergeCell ref="AT33:AT34"/>
  </mergeCells>
  <phoneticPr fontId="3"/>
  <conditionalFormatting sqref="AS3:AS34">
    <cfRule type="cellIs" dxfId="1" priority="1" stopIfTrue="1" operator="lessThan">
      <formula>0</formula>
    </cfRule>
  </conditionalFormatting>
  <pageMargins left="0.7" right="0.7" top="0.75" bottom="0.75" header="0.3" footer="0.3"/>
  <pageSetup paperSize="9" scale="7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>
    <tabColor rgb="FFFF0000"/>
    <pageSetUpPr fitToPage="1"/>
  </sheetPr>
  <dimension ref="B1:B16"/>
  <sheetViews>
    <sheetView workbookViewId="0"/>
  </sheetViews>
  <sheetFormatPr defaultColWidth="9" defaultRowHeight="15" x14ac:dyDescent="0.25"/>
  <cols>
    <col min="1" max="10" width="9" style="355"/>
    <col min="11" max="11" width="3.1328125" style="355" customWidth="1"/>
    <col min="12" max="16384" width="9" style="355"/>
  </cols>
  <sheetData>
    <row r="1" spans="2:2" x14ac:dyDescent="0.25">
      <c r="B1" s="355" t="s">
        <v>222</v>
      </c>
    </row>
    <row r="3" spans="2:2" x14ac:dyDescent="0.25">
      <c r="B3" s="355" t="s">
        <v>223</v>
      </c>
    </row>
    <row r="4" spans="2:2" x14ac:dyDescent="0.25">
      <c r="B4" s="355" t="s">
        <v>224</v>
      </c>
    </row>
    <row r="5" spans="2:2" x14ac:dyDescent="0.25">
      <c r="B5" s="437" t="s">
        <v>225</v>
      </c>
    </row>
    <row r="6" spans="2:2" x14ac:dyDescent="0.25">
      <c r="B6" s="437" t="s">
        <v>226</v>
      </c>
    </row>
    <row r="7" spans="2:2" x14ac:dyDescent="0.25">
      <c r="B7" s="437" t="s">
        <v>227</v>
      </c>
    </row>
    <row r="8" spans="2:2" x14ac:dyDescent="0.25">
      <c r="B8" s="437" t="s">
        <v>228</v>
      </c>
    </row>
    <row r="9" spans="2:2" x14ac:dyDescent="0.25">
      <c r="B9" s="437" t="s">
        <v>229</v>
      </c>
    </row>
    <row r="10" spans="2:2" x14ac:dyDescent="0.25">
      <c r="B10" s="437" t="s">
        <v>230</v>
      </c>
    </row>
    <row r="11" spans="2:2" x14ac:dyDescent="0.25">
      <c r="B11" s="437" t="s">
        <v>231</v>
      </c>
    </row>
    <row r="12" spans="2:2" x14ac:dyDescent="0.25">
      <c r="B12" s="437" t="s">
        <v>232</v>
      </c>
    </row>
    <row r="13" spans="2:2" x14ac:dyDescent="0.25">
      <c r="B13" s="437" t="s">
        <v>233</v>
      </c>
    </row>
    <row r="14" spans="2:2" x14ac:dyDescent="0.25">
      <c r="B14" s="437" t="s">
        <v>234</v>
      </c>
    </row>
    <row r="15" spans="2:2" x14ac:dyDescent="0.25">
      <c r="B15" s="355" t="s">
        <v>235</v>
      </c>
    </row>
    <row r="16" spans="2:2" x14ac:dyDescent="0.25">
      <c r="B16" s="355" t="s">
        <v>236</v>
      </c>
    </row>
  </sheetData>
  <phoneticPr fontId="3"/>
  <pageMargins left="0.23622047244094491" right="0.23622047244094491" top="0" bottom="0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0">
    <tabColor rgb="FFFF99FF"/>
  </sheetPr>
  <dimension ref="A1:Y34"/>
  <sheetViews>
    <sheetView workbookViewId="0">
      <selection sqref="A1:L1"/>
    </sheetView>
  </sheetViews>
  <sheetFormatPr defaultColWidth="9.1328125" defaultRowHeight="12.75" x14ac:dyDescent="0.25"/>
  <cols>
    <col min="1" max="1" width="13.3984375" customWidth="1"/>
    <col min="2" max="2" width="12.1328125" customWidth="1"/>
    <col min="3" max="3" width="4.46484375" customWidth="1"/>
    <col min="4" max="4" width="3.59765625" customWidth="1"/>
    <col min="5" max="5" width="4.46484375" customWidth="1"/>
    <col min="6" max="6" width="6.59765625" customWidth="1"/>
    <col min="7" max="7" width="4.46484375" customWidth="1"/>
    <col min="8" max="8" width="3.59765625" customWidth="1"/>
    <col min="9" max="9" width="4.46484375" customWidth="1"/>
    <col min="10" max="10" width="12.1328125" customWidth="1"/>
    <col min="11" max="11" width="5.86328125" bestFit="1" customWidth="1"/>
    <col min="12" max="12" width="13.59765625" customWidth="1"/>
    <col min="13" max="13" width="0.265625" customWidth="1"/>
    <col min="14" max="14" width="13.3984375" customWidth="1"/>
    <col min="15" max="15" width="12.1328125" customWidth="1"/>
    <col min="16" max="16" width="4.46484375" customWidth="1"/>
    <col min="17" max="17" width="3.59765625" customWidth="1"/>
    <col min="18" max="18" width="4.46484375" customWidth="1"/>
    <col min="19" max="19" width="6.59765625" customWidth="1"/>
    <col min="20" max="20" width="4.46484375" customWidth="1"/>
    <col min="21" max="21" width="3.59765625" customWidth="1"/>
    <col min="22" max="22" width="4.46484375" customWidth="1"/>
    <col min="23" max="23" width="12.1328125" customWidth="1"/>
    <col min="24" max="24" width="5.86328125" bestFit="1" customWidth="1"/>
    <col min="25" max="25" width="13.59765625" customWidth="1"/>
  </cols>
  <sheetData>
    <row r="1" spans="1:25" ht="22.5" customHeight="1" x14ac:dyDescent="0.25">
      <c r="A1" s="1389" t="s">
        <v>133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501"/>
      <c r="N1" s="1389" t="str">
        <f>A1</f>
        <v>３日目　決勝トーナメント対戦表</v>
      </c>
      <c r="O1" s="1389"/>
      <c r="P1" s="1389"/>
      <c r="Q1" s="1389"/>
      <c r="R1" s="1389"/>
      <c r="S1" s="1389"/>
      <c r="T1" s="1389"/>
      <c r="U1" s="1389"/>
      <c r="V1" s="1389"/>
      <c r="W1" s="1389"/>
      <c r="X1" s="1389"/>
      <c r="Y1" s="1389"/>
    </row>
    <row r="2" spans="1:25" ht="27" customHeight="1" x14ac:dyDescent="0.25">
      <c r="A2" s="7"/>
      <c r="B2" s="1444"/>
      <c r="C2" s="1356"/>
      <c r="D2" s="1356"/>
      <c r="E2" s="1356"/>
      <c r="F2" s="1356"/>
      <c r="G2" s="1"/>
      <c r="N2" s="7"/>
      <c r="O2" s="1444"/>
      <c r="P2" s="1356"/>
      <c r="Q2" s="1356"/>
      <c r="R2" s="1356"/>
      <c r="S2" s="1356"/>
      <c r="T2" s="1"/>
    </row>
    <row r="3" spans="1:25" ht="27.75" customHeight="1" x14ac:dyDescent="0.25">
      <c r="A3" s="172" t="s">
        <v>33</v>
      </c>
      <c r="B3" s="173">
        <v>6</v>
      </c>
      <c r="C3" s="174" t="s">
        <v>34</v>
      </c>
      <c r="D3" s="174"/>
      <c r="E3" s="174">
        <v>24</v>
      </c>
      <c r="F3" s="175" t="s">
        <v>35</v>
      </c>
      <c r="G3" s="1390" t="s">
        <v>41</v>
      </c>
      <c r="H3" s="1391"/>
      <c r="I3" s="1390"/>
      <c r="J3" s="1392"/>
      <c r="K3" s="1392"/>
      <c r="L3" s="1391"/>
      <c r="M3" s="290"/>
      <c r="N3" s="172" t="s">
        <v>33</v>
      </c>
      <c r="O3" s="173">
        <v>6</v>
      </c>
      <c r="P3" s="174" t="s">
        <v>34</v>
      </c>
      <c r="Q3" s="174"/>
      <c r="R3" s="174">
        <v>24</v>
      </c>
      <c r="S3" s="175" t="s">
        <v>35</v>
      </c>
      <c r="T3" s="1390" t="s">
        <v>41</v>
      </c>
      <c r="U3" s="1391"/>
      <c r="V3" s="1390"/>
      <c r="W3" s="1392"/>
      <c r="X3" s="1392"/>
      <c r="Y3" s="1391"/>
    </row>
    <row r="4" spans="1:25" ht="27.75" customHeight="1" x14ac:dyDescent="0.25">
      <c r="A4" s="172" t="s">
        <v>27</v>
      </c>
      <c r="B4" s="1393" t="s">
        <v>257</v>
      </c>
      <c r="C4" s="1394"/>
      <c r="D4" s="1394"/>
      <c r="E4" s="1394"/>
      <c r="F4" s="1395"/>
      <c r="G4" s="1390" t="s">
        <v>28</v>
      </c>
      <c r="H4" s="1391"/>
      <c r="I4" s="1390" t="s">
        <v>328</v>
      </c>
      <c r="J4" s="1392"/>
      <c r="K4" s="1392"/>
      <c r="L4" s="1391"/>
      <c r="M4" s="290"/>
      <c r="N4" s="172" t="s">
        <v>27</v>
      </c>
      <c r="O4" s="1393" t="s">
        <v>257</v>
      </c>
      <c r="P4" s="1394"/>
      <c r="Q4" s="1394"/>
      <c r="R4" s="1394"/>
      <c r="S4" s="1395"/>
      <c r="T4" s="1390" t="s">
        <v>28</v>
      </c>
      <c r="U4" s="1391"/>
      <c r="V4" s="1390" t="s">
        <v>328</v>
      </c>
      <c r="W4" s="1392"/>
      <c r="X4" s="1392"/>
      <c r="Y4" s="1391"/>
    </row>
    <row r="5" spans="1:25" ht="27" customHeight="1" x14ac:dyDescent="0.25">
      <c r="A5" s="262" t="s">
        <v>40</v>
      </c>
      <c r="B5" s="1386"/>
      <c r="C5" s="1388"/>
      <c r="D5" s="1388"/>
      <c r="E5" s="1388"/>
      <c r="F5" s="1388"/>
      <c r="G5" s="1386" t="s">
        <v>29</v>
      </c>
      <c r="H5" s="1387"/>
      <c r="I5" s="1386"/>
      <c r="J5" s="1388"/>
      <c r="K5" s="1388"/>
      <c r="L5" s="1387"/>
      <c r="M5" s="266"/>
      <c r="N5" s="262" t="s">
        <v>40</v>
      </c>
      <c r="O5" s="1388"/>
      <c r="P5" s="1388"/>
      <c r="Q5" s="1388"/>
      <c r="R5" s="1388"/>
      <c r="S5" s="1388"/>
      <c r="T5" s="1386" t="s">
        <v>29</v>
      </c>
      <c r="U5" s="1387"/>
      <c r="V5" s="1386"/>
      <c r="W5" s="1388"/>
      <c r="X5" s="1388"/>
      <c r="Y5" s="1387"/>
    </row>
    <row r="6" spans="1:25" x14ac:dyDescent="0.25">
      <c r="A6" s="77"/>
      <c r="F6" s="1"/>
      <c r="G6" s="1"/>
      <c r="L6" s="84"/>
      <c r="N6" s="93"/>
      <c r="S6" s="1"/>
      <c r="T6" s="1"/>
    </row>
    <row r="7" spans="1:25" ht="18.75" x14ac:dyDescent="0.25">
      <c r="A7" s="262" t="s">
        <v>30</v>
      </c>
      <c r="B7" s="1382" t="s">
        <v>12</v>
      </c>
      <c r="C7" s="1383"/>
      <c r="D7" s="1383"/>
      <c r="E7" s="176"/>
      <c r="F7" s="177" t="s">
        <v>1</v>
      </c>
      <c r="G7" s="176"/>
      <c r="H7" s="1384" t="s">
        <v>12</v>
      </c>
      <c r="I7" s="1384"/>
      <c r="J7" s="1385"/>
      <c r="K7" s="1386" t="s">
        <v>23</v>
      </c>
      <c r="L7" s="1387"/>
      <c r="M7" s="266"/>
      <c r="N7" s="262" t="s">
        <v>30</v>
      </c>
      <c r="O7" s="1383" t="s">
        <v>12</v>
      </c>
      <c r="P7" s="1383"/>
      <c r="Q7" s="1383"/>
      <c r="R7" s="176"/>
      <c r="S7" s="177" t="s">
        <v>1</v>
      </c>
      <c r="T7" s="176"/>
      <c r="U7" s="1384" t="s">
        <v>12</v>
      </c>
      <c r="V7" s="1384"/>
      <c r="W7" s="1385"/>
      <c r="X7" s="1386" t="s">
        <v>23</v>
      </c>
      <c r="Y7" s="1387"/>
    </row>
    <row r="8" spans="1:25" ht="27" customHeight="1" x14ac:dyDescent="0.25">
      <c r="A8" s="59" t="s">
        <v>3</v>
      </c>
      <c r="B8" s="1377" t="s">
        <v>142</v>
      </c>
      <c r="C8" s="1378"/>
      <c r="D8" s="1378"/>
      <c r="E8" s="178"/>
      <c r="F8" s="179" t="s">
        <v>31</v>
      </c>
      <c r="G8" s="179"/>
      <c r="H8" s="1378" t="s">
        <v>450</v>
      </c>
      <c r="I8" s="1378"/>
      <c r="J8" s="1379"/>
      <c r="K8" s="1441" t="s">
        <v>57</v>
      </c>
      <c r="L8" s="1373" t="s">
        <v>328</v>
      </c>
      <c r="M8" s="291"/>
      <c r="N8" s="59" t="s">
        <v>452</v>
      </c>
      <c r="O8" s="1377"/>
      <c r="P8" s="1378"/>
      <c r="Q8" s="1378"/>
      <c r="R8" s="178"/>
      <c r="S8" s="179" t="s">
        <v>31</v>
      </c>
      <c r="T8" s="179"/>
      <c r="U8" s="1378"/>
      <c r="V8" s="1378"/>
      <c r="W8" s="1379"/>
      <c r="X8" s="1441" t="s">
        <v>57</v>
      </c>
      <c r="Y8" s="1373"/>
    </row>
    <row r="9" spans="1:25" ht="14.1" customHeight="1" x14ac:dyDescent="0.25">
      <c r="A9" s="1331" t="s">
        <v>269</v>
      </c>
      <c r="B9" s="181"/>
      <c r="C9" s="1381">
        <f>IF(E9="","",SUM(E9:E10))</f>
        <v>0</v>
      </c>
      <c r="D9" s="1380" t="s">
        <v>51</v>
      </c>
      <c r="E9" s="61">
        <v>0</v>
      </c>
      <c r="F9" s="266" t="s">
        <v>50</v>
      </c>
      <c r="G9" s="266">
        <v>0</v>
      </c>
      <c r="H9" s="1380" t="s">
        <v>52</v>
      </c>
      <c r="I9" s="1381">
        <f>IF(E9="","",SUM(G9:G10))</f>
        <v>0</v>
      </c>
      <c r="J9" s="182"/>
      <c r="K9" s="1374"/>
      <c r="L9" s="1374"/>
      <c r="M9" s="292"/>
      <c r="N9" s="1331" t="str">
        <f>A9</f>
        <v>１３：００～</v>
      </c>
      <c r="O9" s="181"/>
      <c r="P9" s="1381" t="str">
        <f>IF(R9="","",SUM(R9:R10))</f>
        <v/>
      </c>
      <c r="Q9" s="1380" t="s">
        <v>51</v>
      </c>
      <c r="R9" s="61"/>
      <c r="S9" s="266" t="s">
        <v>50</v>
      </c>
      <c r="T9" s="266"/>
      <c r="U9" s="1380" t="s">
        <v>52</v>
      </c>
      <c r="V9" s="1381" t="str">
        <f>IF(R9="","",SUM(T9:T10))</f>
        <v/>
      </c>
      <c r="W9" s="182"/>
      <c r="X9" s="1374"/>
      <c r="Y9" s="1374"/>
    </row>
    <row r="10" spans="1:25" ht="14.1" customHeight="1" x14ac:dyDescent="0.25">
      <c r="A10" s="1331"/>
      <c r="B10" s="181"/>
      <c r="C10" s="1381"/>
      <c r="D10" s="1380"/>
      <c r="E10" s="61">
        <v>0</v>
      </c>
      <c r="F10" s="266" t="s">
        <v>50</v>
      </c>
      <c r="G10" s="266">
        <v>0</v>
      </c>
      <c r="H10" s="1380"/>
      <c r="I10" s="1381"/>
      <c r="J10" s="182"/>
      <c r="K10" s="1375"/>
      <c r="L10" s="1374"/>
      <c r="M10" s="292"/>
      <c r="N10" s="1331"/>
      <c r="O10" s="181"/>
      <c r="P10" s="1381"/>
      <c r="Q10" s="1380"/>
      <c r="R10" s="61"/>
      <c r="S10" s="266" t="s">
        <v>50</v>
      </c>
      <c r="T10" s="266"/>
      <c r="U10" s="1380"/>
      <c r="V10" s="1381"/>
      <c r="W10" s="182"/>
      <c r="X10" s="1375"/>
      <c r="Y10" s="1374"/>
    </row>
    <row r="11" spans="1:25" ht="14.1" customHeight="1" x14ac:dyDescent="0.25">
      <c r="A11" s="1331" t="s">
        <v>72</v>
      </c>
      <c r="B11" s="181"/>
      <c r="C11" s="1381"/>
      <c r="D11" s="1380"/>
      <c r="E11" s="61">
        <v>2</v>
      </c>
      <c r="F11" s="266" t="s">
        <v>335</v>
      </c>
      <c r="G11" s="266">
        <v>3</v>
      </c>
      <c r="H11" s="1380"/>
      <c r="I11" s="1381"/>
      <c r="J11" s="182"/>
      <c r="K11" s="1376" t="s">
        <v>333</v>
      </c>
      <c r="L11" s="1374"/>
      <c r="M11" s="292"/>
      <c r="N11" s="1331" t="str">
        <f>A11</f>
        <v>1回戦</v>
      </c>
      <c r="O11" s="181"/>
      <c r="P11" s="1381"/>
      <c r="Q11" s="1380"/>
      <c r="R11" s="61"/>
      <c r="S11" s="266" t="s">
        <v>335</v>
      </c>
      <c r="T11" s="266"/>
      <c r="U11" s="1380"/>
      <c r="V11" s="1381"/>
      <c r="W11" s="182"/>
      <c r="X11" s="1376" t="s">
        <v>333</v>
      </c>
      <c r="Y11" s="1374"/>
    </row>
    <row r="12" spans="1:25" ht="14.1" customHeight="1" x14ac:dyDescent="0.25">
      <c r="A12" s="1331"/>
      <c r="B12" s="181"/>
      <c r="C12" s="1381"/>
      <c r="D12" s="1380"/>
      <c r="E12" s="61"/>
      <c r="F12" s="266"/>
      <c r="G12" s="266"/>
      <c r="H12" s="1380"/>
      <c r="I12" s="1381"/>
      <c r="J12" s="182"/>
      <c r="K12" s="1376"/>
      <c r="L12" s="1374"/>
      <c r="M12" s="292"/>
      <c r="N12" s="1331"/>
      <c r="O12" s="181"/>
      <c r="P12" s="1381"/>
      <c r="Q12" s="1380"/>
      <c r="R12" s="61"/>
      <c r="S12" s="266"/>
      <c r="T12" s="266"/>
      <c r="U12" s="1380"/>
      <c r="V12" s="1381"/>
      <c r="W12" s="182"/>
      <c r="X12" s="1376"/>
      <c r="Y12" s="1374"/>
    </row>
    <row r="13" spans="1:25" ht="14.1" customHeight="1" x14ac:dyDescent="0.25">
      <c r="A13" s="67"/>
      <c r="B13" s="181"/>
      <c r="C13" s="265"/>
      <c r="D13" s="266"/>
      <c r="E13" s="61"/>
      <c r="F13" s="266"/>
      <c r="G13" s="266"/>
      <c r="H13" s="266"/>
      <c r="I13" s="265"/>
      <c r="J13" s="182"/>
      <c r="K13" s="1376"/>
      <c r="L13" s="1375"/>
      <c r="M13" s="292"/>
      <c r="N13" s="67"/>
      <c r="O13" s="181"/>
      <c r="P13" s="265"/>
      <c r="Q13" s="266"/>
      <c r="R13" s="61"/>
      <c r="S13" s="266"/>
      <c r="T13" s="266"/>
      <c r="U13" s="266"/>
      <c r="V13" s="265"/>
      <c r="W13" s="182"/>
      <c r="X13" s="1376"/>
      <c r="Y13" s="1375"/>
    </row>
    <row r="14" spans="1:25" ht="27.75" customHeight="1" x14ac:dyDescent="0.25">
      <c r="A14" s="59" t="s">
        <v>4</v>
      </c>
      <c r="B14" s="1377" t="s">
        <v>254</v>
      </c>
      <c r="C14" s="1378"/>
      <c r="D14" s="1378"/>
      <c r="E14" s="178"/>
      <c r="F14" s="179" t="s">
        <v>31</v>
      </c>
      <c r="G14" s="179"/>
      <c r="H14" s="1378" t="s">
        <v>451</v>
      </c>
      <c r="I14" s="1378"/>
      <c r="J14" s="1379"/>
      <c r="K14" s="1441" t="s">
        <v>57</v>
      </c>
      <c r="L14" s="1397" t="s">
        <v>542</v>
      </c>
      <c r="M14" s="293"/>
      <c r="N14" s="59" t="s">
        <v>453</v>
      </c>
      <c r="O14" s="1377" t="s">
        <v>220</v>
      </c>
      <c r="P14" s="1378"/>
      <c r="Q14" s="1378"/>
      <c r="R14" s="178"/>
      <c r="S14" s="179" t="s">
        <v>31</v>
      </c>
      <c r="T14" s="179"/>
      <c r="U14" s="1378" t="s">
        <v>539</v>
      </c>
      <c r="V14" s="1378"/>
      <c r="W14" s="1379"/>
      <c r="X14" s="1441" t="s">
        <v>57</v>
      </c>
      <c r="Y14" s="1397" t="s">
        <v>541</v>
      </c>
    </row>
    <row r="15" spans="1:25" ht="14.1" customHeight="1" x14ac:dyDescent="0.25">
      <c r="A15" s="1331" t="s">
        <v>449</v>
      </c>
      <c r="B15" s="181"/>
      <c r="C15" s="1381">
        <f>IF(E15="","",SUM(E15:E16))</f>
        <v>0</v>
      </c>
      <c r="D15" s="1380" t="s">
        <v>51</v>
      </c>
      <c r="E15" s="61">
        <v>0</v>
      </c>
      <c r="F15" s="266" t="s">
        <v>50</v>
      </c>
      <c r="G15" s="266">
        <v>2</v>
      </c>
      <c r="H15" s="1380" t="s">
        <v>52</v>
      </c>
      <c r="I15" s="1381">
        <f>IF(E15="","",SUM(G15:G16))</f>
        <v>3</v>
      </c>
      <c r="J15" s="182"/>
      <c r="K15" s="1374"/>
      <c r="L15" s="1398"/>
      <c r="M15" s="294"/>
      <c r="N15" s="1331" t="str">
        <f>A15</f>
        <v>１３：４０～</v>
      </c>
      <c r="O15" s="181"/>
      <c r="P15" s="1381">
        <f>IF(R15="","",SUM(R15:R16))</f>
        <v>1</v>
      </c>
      <c r="Q15" s="1380" t="s">
        <v>51</v>
      </c>
      <c r="R15" s="61">
        <v>0</v>
      </c>
      <c r="S15" s="266" t="s">
        <v>50</v>
      </c>
      <c r="T15" s="266">
        <v>1</v>
      </c>
      <c r="U15" s="1380" t="s">
        <v>52</v>
      </c>
      <c r="V15" s="1381">
        <f>IF(R15="","",SUM(T15:T16))</f>
        <v>5</v>
      </c>
      <c r="W15" s="182"/>
      <c r="X15" s="1374"/>
      <c r="Y15" s="1398"/>
    </row>
    <row r="16" spans="1:25" ht="14.1" customHeight="1" x14ac:dyDescent="0.25">
      <c r="A16" s="1331"/>
      <c r="B16" s="181"/>
      <c r="C16" s="1381"/>
      <c r="D16" s="1380"/>
      <c r="E16" s="61">
        <v>0</v>
      </c>
      <c r="F16" s="266" t="s">
        <v>50</v>
      </c>
      <c r="G16" s="266">
        <v>1</v>
      </c>
      <c r="H16" s="1380"/>
      <c r="I16" s="1381"/>
      <c r="J16" s="182"/>
      <c r="K16" s="1375"/>
      <c r="L16" s="1398"/>
      <c r="M16" s="294"/>
      <c r="N16" s="1331"/>
      <c r="O16" s="181"/>
      <c r="P16" s="1381"/>
      <c r="Q16" s="1380"/>
      <c r="R16" s="61">
        <v>1</v>
      </c>
      <c r="S16" s="266" t="s">
        <v>50</v>
      </c>
      <c r="T16" s="266">
        <v>4</v>
      </c>
      <c r="U16" s="1380"/>
      <c r="V16" s="1381"/>
      <c r="W16" s="182"/>
      <c r="X16" s="1375"/>
      <c r="Y16" s="1398"/>
    </row>
    <row r="17" spans="1:25" ht="14.1" customHeight="1" x14ac:dyDescent="0.25">
      <c r="A17" s="1331" t="s">
        <v>72</v>
      </c>
      <c r="B17" s="181"/>
      <c r="C17" s="1381"/>
      <c r="D17" s="1380"/>
      <c r="E17" s="61"/>
      <c r="F17" s="266" t="s">
        <v>335</v>
      </c>
      <c r="G17" s="266"/>
      <c r="H17" s="1380"/>
      <c r="I17" s="1381"/>
      <c r="J17" s="182"/>
      <c r="K17" s="1376" t="s">
        <v>333</v>
      </c>
      <c r="L17" s="1398"/>
      <c r="M17" s="294"/>
      <c r="N17" s="1331" t="str">
        <f>A17</f>
        <v>1回戦</v>
      </c>
      <c r="O17" s="181"/>
      <c r="P17" s="1381"/>
      <c r="Q17" s="1380"/>
      <c r="R17" s="61"/>
      <c r="S17" s="266" t="s">
        <v>335</v>
      </c>
      <c r="T17" s="266"/>
      <c r="U17" s="1380"/>
      <c r="V17" s="1381"/>
      <c r="W17" s="182"/>
      <c r="X17" s="1376" t="s">
        <v>333</v>
      </c>
      <c r="Y17" s="1398"/>
    </row>
    <row r="18" spans="1:25" ht="14.1" customHeight="1" x14ac:dyDescent="0.25">
      <c r="A18" s="1331"/>
      <c r="B18" s="181"/>
      <c r="C18" s="1381"/>
      <c r="D18" s="1380"/>
      <c r="E18" s="61"/>
      <c r="F18" s="266"/>
      <c r="G18" s="266"/>
      <c r="H18" s="1380"/>
      <c r="I18" s="1381"/>
      <c r="J18" s="182"/>
      <c r="K18" s="1376"/>
      <c r="L18" s="1398"/>
      <c r="M18" s="294"/>
      <c r="N18" s="1331"/>
      <c r="O18" s="181"/>
      <c r="P18" s="1381"/>
      <c r="Q18" s="1380"/>
      <c r="R18" s="61"/>
      <c r="S18" s="266"/>
      <c r="T18" s="266"/>
      <c r="U18" s="1380"/>
      <c r="V18" s="1381"/>
      <c r="W18" s="182"/>
      <c r="X18" s="1376"/>
      <c r="Y18" s="1398"/>
    </row>
    <row r="19" spans="1:25" ht="14.1" customHeight="1" x14ac:dyDescent="0.25">
      <c r="A19" s="60"/>
      <c r="B19" s="181"/>
      <c r="C19" s="265"/>
      <c r="D19" s="266"/>
      <c r="E19" s="61"/>
      <c r="F19" s="266"/>
      <c r="G19" s="266"/>
      <c r="H19" s="266"/>
      <c r="I19" s="265"/>
      <c r="J19" s="182"/>
      <c r="K19" s="1376"/>
      <c r="L19" s="1399"/>
      <c r="M19" s="294"/>
      <c r="N19" s="60"/>
      <c r="O19" s="181"/>
      <c r="P19" s="265"/>
      <c r="Q19" s="266"/>
      <c r="R19" s="61"/>
      <c r="S19" s="266"/>
      <c r="T19" s="266"/>
      <c r="U19" s="266"/>
      <c r="V19" s="265"/>
      <c r="W19" s="182"/>
      <c r="X19" s="1376"/>
      <c r="Y19" s="1399"/>
    </row>
    <row r="20" spans="1:25" ht="27.75" customHeight="1" x14ac:dyDescent="0.25">
      <c r="A20" s="59" t="s">
        <v>5</v>
      </c>
      <c r="B20" s="1377" t="str">
        <f>B8</f>
        <v>石田SSS</v>
      </c>
      <c r="C20" s="1378"/>
      <c r="D20" s="1378"/>
      <c r="E20" s="178" t="s">
        <v>3</v>
      </c>
      <c r="F20" s="179" t="s">
        <v>31</v>
      </c>
      <c r="G20" s="179" t="s">
        <v>3</v>
      </c>
      <c r="H20" s="1378" t="s">
        <v>538</v>
      </c>
      <c r="I20" s="1378"/>
      <c r="J20" s="1379"/>
      <c r="K20" s="1441" t="s">
        <v>57</v>
      </c>
      <c r="L20" s="1397" t="s">
        <v>458</v>
      </c>
      <c r="M20" s="293"/>
      <c r="N20" s="59" t="s">
        <v>9</v>
      </c>
      <c r="O20" s="1377" t="str">
        <f>H14</f>
        <v>山梨ジュニア</v>
      </c>
      <c r="P20" s="1378"/>
      <c r="Q20" s="1378"/>
      <c r="R20" s="178" t="s">
        <v>4</v>
      </c>
      <c r="S20" s="179" t="s">
        <v>31</v>
      </c>
      <c r="T20" s="179" t="s">
        <v>453</v>
      </c>
      <c r="U20" s="1378" t="str">
        <f>U14</f>
        <v>北杜UFC</v>
      </c>
      <c r="V20" s="1378"/>
      <c r="W20" s="1379"/>
      <c r="X20" s="1441" t="s">
        <v>57</v>
      </c>
      <c r="Y20" s="1397" t="s">
        <v>459</v>
      </c>
    </row>
    <row r="21" spans="1:25" ht="14.1" customHeight="1" x14ac:dyDescent="0.25">
      <c r="A21" s="1331" t="s">
        <v>456</v>
      </c>
      <c r="B21" s="181"/>
      <c r="C21" s="1381">
        <f>IF(E21="","",SUM(E21:E22))</f>
        <v>4</v>
      </c>
      <c r="D21" s="1380" t="s">
        <v>51</v>
      </c>
      <c r="E21" s="61">
        <v>1</v>
      </c>
      <c r="F21" s="266" t="s">
        <v>50</v>
      </c>
      <c r="G21" s="266">
        <v>0</v>
      </c>
      <c r="H21" s="1380" t="s">
        <v>52</v>
      </c>
      <c r="I21" s="1381">
        <f>IF(E21="","",SUM(G21:G22))</f>
        <v>0</v>
      </c>
      <c r="J21" s="182"/>
      <c r="K21" s="1374"/>
      <c r="L21" s="1398"/>
      <c r="M21" s="294"/>
      <c r="N21" s="1331" t="s">
        <v>456</v>
      </c>
      <c r="O21" s="181"/>
      <c r="P21" s="1381">
        <f>IF(R21="","",SUM(R21:R22))</f>
        <v>0</v>
      </c>
      <c r="Q21" s="1380" t="s">
        <v>51</v>
      </c>
      <c r="R21" s="61">
        <v>0</v>
      </c>
      <c r="S21" s="266" t="s">
        <v>50</v>
      </c>
      <c r="T21" s="266">
        <v>4</v>
      </c>
      <c r="U21" s="1380" t="s">
        <v>52</v>
      </c>
      <c r="V21" s="1381">
        <f>IF(R21="","",SUM(T21:T22))</f>
        <v>6</v>
      </c>
      <c r="W21" s="182"/>
      <c r="X21" s="1374"/>
      <c r="Y21" s="1398"/>
    </row>
    <row r="22" spans="1:25" ht="14.1" customHeight="1" x14ac:dyDescent="0.25">
      <c r="A22" s="1331"/>
      <c r="B22" s="181"/>
      <c r="C22" s="1381"/>
      <c r="D22" s="1380"/>
      <c r="E22" s="61">
        <v>3</v>
      </c>
      <c r="F22" s="266" t="s">
        <v>50</v>
      </c>
      <c r="G22" s="266">
        <v>0</v>
      </c>
      <c r="H22" s="1380"/>
      <c r="I22" s="1381"/>
      <c r="J22" s="182"/>
      <c r="K22" s="1375"/>
      <c r="L22" s="1398"/>
      <c r="M22" s="294"/>
      <c r="N22" s="1331"/>
      <c r="O22" s="181"/>
      <c r="P22" s="1381"/>
      <c r="Q22" s="1380"/>
      <c r="R22" s="61">
        <v>0</v>
      </c>
      <c r="S22" s="266" t="s">
        <v>50</v>
      </c>
      <c r="T22" s="266">
        <v>2</v>
      </c>
      <c r="U22" s="1380"/>
      <c r="V22" s="1381"/>
      <c r="W22" s="182"/>
      <c r="X22" s="1375"/>
      <c r="Y22" s="1398"/>
    </row>
    <row r="23" spans="1:25" ht="14.1" customHeight="1" x14ac:dyDescent="0.25">
      <c r="A23" s="1331" t="s">
        <v>73</v>
      </c>
      <c r="B23" s="181"/>
      <c r="C23" s="1381"/>
      <c r="D23" s="1380"/>
      <c r="E23" s="61"/>
      <c r="F23" s="266" t="s">
        <v>335</v>
      </c>
      <c r="G23" s="266"/>
      <c r="H23" s="1380"/>
      <c r="I23" s="1381"/>
      <c r="J23" s="182"/>
      <c r="K23" s="1376" t="s">
        <v>333</v>
      </c>
      <c r="L23" s="1398"/>
      <c r="M23" s="294"/>
      <c r="N23" s="1331" t="str">
        <f>A23</f>
        <v>2回戦</v>
      </c>
      <c r="O23" s="181"/>
      <c r="P23" s="1381"/>
      <c r="Q23" s="1380"/>
      <c r="R23" s="61"/>
      <c r="S23" s="266" t="s">
        <v>335</v>
      </c>
      <c r="T23" s="266"/>
      <c r="U23" s="1380"/>
      <c r="V23" s="1381"/>
      <c r="W23" s="182"/>
      <c r="X23" s="1376" t="s">
        <v>333</v>
      </c>
      <c r="Y23" s="1398"/>
    </row>
    <row r="24" spans="1:25" ht="14.1" customHeight="1" x14ac:dyDescent="0.25">
      <c r="A24" s="1331"/>
      <c r="B24" s="181"/>
      <c r="C24" s="1381"/>
      <c r="D24" s="1380"/>
      <c r="E24" s="61"/>
      <c r="F24" s="266"/>
      <c r="G24" s="266"/>
      <c r="H24" s="1380"/>
      <c r="I24" s="1381"/>
      <c r="J24" s="182"/>
      <c r="K24" s="1376"/>
      <c r="L24" s="1398"/>
      <c r="M24" s="294"/>
      <c r="N24" s="1331"/>
      <c r="O24" s="181"/>
      <c r="P24" s="1381"/>
      <c r="Q24" s="1380"/>
      <c r="R24" s="61"/>
      <c r="S24" s="266"/>
      <c r="T24" s="266"/>
      <c r="U24" s="1380"/>
      <c r="V24" s="1381"/>
      <c r="W24" s="182"/>
      <c r="X24" s="1376"/>
      <c r="Y24" s="1398"/>
    </row>
    <row r="25" spans="1:25" ht="14.1" customHeight="1" x14ac:dyDescent="0.25">
      <c r="A25" s="67"/>
      <c r="B25" s="181"/>
      <c r="C25" s="265"/>
      <c r="D25" s="266"/>
      <c r="E25" s="61"/>
      <c r="F25" s="266"/>
      <c r="G25" s="266"/>
      <c r="H25" s="266"/>
      <c r="I25" s="265"/>
      <c r="J25" s="182"/>
      <c r="K25" s="1441"/>
      <c r="L25" s="1398"/>
      <c r="M25" s="294"/>
      <c r="N25" s="67"/>
      <c r="O25" s="181"/>
      <c r="P25" s="265"/>
      <c r="Q25" s="266"/>
      <c r="R25" s="61"/>
      <c r="S25" s="266"/>
      <c r="T25" s="266"/>
      <c r="U25" s="266"/>
      <c r="V25" s="265"/>
      <c r="W25" s="182"/>
      <c r="X25" s="1376"/>
      <c r="Y25" s="1399"/>
    </row>
    <row r="26" spans="1:25" ht="27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1440"/>
      <c r="L26" s="1442"/>
      <c r="M26" s="293"/>
      <c r="N26" s="59" t="s">
        <v>7</v>
      </c>
      <c r="O26" s="1377" t="str">
        <f>B20</f>
        <v>石田SSS</v>
      </c>
      <c r="P26" s="1378"/>
      <c r="Q26" s="1378"/>
      <c r="R26" s="178" t="s">
        <v>5</v>
      </c>
      <c r="S26" s="179" t="s">
        <v>31</v>
      </c>
      <c r="T26" s="179" t="s">
        <v>9</v>
      </c>
      <c r="U26" s="1378" t="str">
        <f>U20</f>
        <v>北杜UFC</v>
      </c>
      <c r="V26" s="1378"/>
      <c r="W26" s="1379"/>
      <c r="X26" s="1441" t="s">
        <v>57</v>
      </c>
      <c r="Y26" s="1397" t="s">
        <v>540</v>
      </c>
    </row>
    <row r="27" spans="1:25" ht="14.1" customHeight="1" x14ac:dyDescent="0.25">
      <c r="K27" s="1439"/>
      <c r="L27" s="1443"/>
      <c r="M27" s="294"/>
      <c r="N27" s="1331" t="s">
        <v>455</v>
      </c>
      <c r="O27" s="181"/>
      <c r="P27" s="1381">
        <f>IF(R27="","",SUM(R27:R28))</f>
        <v>0</v>
      </c>
      <c r="Q27" s="1380" t="s">
        <v>51</v>
      </c>
      <c r="R27" s="61">
        <v>0</v>
      </c>
      <c r="S27" s="266" t="s">
        <v>50</v>
      </c>
      <c r="T27" s="266">
        <v>1</v>
      </c>
      <c r="U27" s="1380" t="s">
        <v>52</v>
      </c>
      <c r="V27" s="1381">
        <f>IF(R27="","",SUM(T27:T28))</f>
        <v>4</v>
      </c>
      <c r="W27" s="182"/>
      <c r="X27" s="1374"/>
      <c r="Y27" s="1398"/>
    </row>
    <row r="28" spans="1:25" ht="14.1" customHeight="1" x14ac:dyDescent="0.25">
      <c r="K28" s="1439"/>
      <c r="L28" s="1443"/>
      <c r="M28" s="294"/>
      <c r="N28" s="1331"/>
      <c r="O28" s="181"/>
      <c r="P28" s="1381"/>
      <c r="Q28" s="1380"/>
      <c r="R28" s="61">
        <v>0</v>
      </c>
      <c r="S28" s="266" t="s">
        <v>50</v>
      </c>
      <c r="T28" s="266">
        <v>3</v>
      </c>
      <c r="U28" s="1380"/>
      <c r="V28" s="1381"/>
      <c r="W28" s="182"/>
      <c r="X28" s="1375"/>
      <c r="Y28" s="1398"/>
    </row>
    <row r="29" spans="1:25" ht="14.1" customHeight="1" x14ac:dyDescent="0.25">
      <c r="K29" s="1439"/>
      <c r="L29" s="1443"/>
      <c r="M29" s="294"/>
      <c r="N29" s="1331" t="s">
        <v>457</v>
      </c>
      <c r="O29" s="181"/>
      <c r="P29" s="1381"/>
      <c r="Q29" s="1380"/>
      <c r="R29" s="61"/>
      <c r="S29" s="266" t="s">
        <v>335</v>
      </c>
      <c r="T29" s="266"/>
      <c r="U29" s="1380"/>
      <c r="V29" s="1381"/>
      <c r="W29" s="182"/>
      <c r="X29" s="1376" t="s">
        <v>333</v>
      </c>
      <c r="Y29" s="1398"/>
    </row>
    <row r="30" spans="1:25" ht="14.1" customHeight="1" x14ac:dyDescent="0.25">
      <c r="K30" s="1439"/>
      <c r="L30" s="1443"/>
      <c r="M30" s="294"/>
      <c r="N30" s="1331"/>
      <c r="O30" s="181"/>
      <c r="P30" s="1381"/>
      <c r="Q30" s="1380"/>
      <c r="R30" s="61"/>
      <c r="S30" s="266"/>
      <c r="T30" s="266"/>
      <c r="U30" s="1380"/>
      <c r="V30" s="1381"/>
      <c r="W30" s="182"/>
      <c r="X30" s="1376"/>
      <c r="Y30" s="1398"/>
    </row>
    <row r="31" spans="1:25" ht="14.1" customHeight="1" x14ac:dyDescent="0.25">
      <c r="K31" s="1439"/>
      <c r="L31" s="1443"/>
      <c r="M31" s="294"/>
      <c r="N31" s="60"/>
      <c r="O31" s="263"/>
      <c r="P31" s="183"/>
      <c r="Q31" s="184"/>
      <c r="R31" s="110"/>
      <c r="S31" s="184"/>
      <c r="T31" s="184"/>
      <c r="U31" s="184"/>
      <c r="V31" s="183"/>
      <c r="W31" s="264"/>
      <c r="X31" s="1376"/>
      <c r="Y31" s="1399"/>
    </row>
    <row r="32" spans="1:25" ht="17.100000000000001" customHeight="1" x14ac:dyDescent="0.25">
      <c r="A32" s="19"/>
      <c r="F32" s="1"/>
      <c r="G32" s="1"/>
      <c r="N32" s="19"/>
      <c r="S32" s="1"/>
      <c r="T32" s="1"/>
    </row>
    <row r="33" spans="1:20" ht="17.100000000000001" customHeight="1" x14ac:dyDescent="0.25">
      <c r="F33" s="1"/>
      <c r="G33" s="1"/>
      <c r="S33" s="1"/>
      <c r="T33" s="1"/>
    </row>
    <row r="34" spans="1:20" ht="17.100000000000001" customHeight="1" x14ac:dyDescent="0.25">
      <c r="A34" s="19"/>
      <c r="F34" s="1"/>
      <c r="G34" s="1"/>
      <c r="N34" s="19"/>
      <c r="S34" s="1"/>
      <c r="T34" s="1"/>
    </row>
  </sheetData>
  <mergeCells count="134">
    <mergeCell ref="A1:L1"/>
    <mergeCell ref="N1:Y1"/>
    <mergeCell ref="B2:F2"/>
    <mergeCell ref="O2:S2"/>
    <mergeCell ref="G3:H3"/>
    <mergeCell ref="I3:L3"/>
    <mergeCell ref="T3:U3"/>
    <mergeCell ref="V3:Y3"/>
    <mergeCell ref="B4:F4"/>
    <mergeCell ref="G4:H4"/>
    <mergeCell ref="I4:L4"/>
    <mergeCell ref="O4:S4"/>
    <mergeCell ref="T4:U4"/>
    <mergeCell ref="V4:Y4"/>
    <mergeCell ref="O5:S5"/>
    <mergeCell ref="T5:U5"/>
    <mergeCell ref="V5:Y5"/>
    <mergeCell ref="B7:D7"/>
    <mergeCell ref="H7:J7"/>
    <mergeCell ref="K7:L7"/>
    <mergeCell ref="O7:Q7"/>
    <mergeCell ref="U7:W7"/>
    <mergeCell ref="X7:Y7"/>
    <mergeCell ref="B5:F5"/>
    <mergeCell ref="G5:H5"/>
    <mergeCell ref="I5:L5"/>
    <mergeCell ref="O8:Q8"/>
    <mergeCell ref="U8:W8"/>
    <mergeCell ref="Y14:Y19"/>
    <mergeCell ref="Y8:Y13"/>
    <mergeCell ref="N9:N10"/>
    <mergeCell ref="P9:P10"/>
    <mergeCell ref="Q9:Q10"/>
    <mergeCell ref="U9:U10"/>
    <mergeCell ref="N11:N12"/>
    <mergeCell ref="P11:P12"/>
    <mergeCell ref="Q11:Q12"/>
    <mergeCell ref="U11:U12"/>
    <mergeCell ref="X14:X16"/>
    <mergeCell ref="V9:V10"/>
    <mergeCell ref="N15:N16"/>
    <mergeCell ref="O14:Q14"/>
    <mergeCell ref="U14:W14"/>
    <mergeCell ref="X17:X19"/>
    <mergeCell ref="X11:X13"/>
    <mergeCell ref="V11:V12"/>
    <mergeCell ref="X8:X10"/>
    <mergeCell ref="A9:A10"/>
    <mergeCell ref="C9:C10"/>
    <mergeCell ref="D9:D10"/>
    <mergeCell ref="H9:H10"/>
    <mergeCell ref="I9:I10"/>
    <mergeCell ref="K8:K10"/>
    <mergeCell ref="B8:D8"/>
    <mergeCell ref="H8:J8"/>
    <mergeCell ref="A11:A12"/>
    <mergeCell ref="C11:C12"/>
    <mergeCell ref="D11:D12"/>
    <mergeCell ref="H11:H12"/>
    <mergeCell ref="I11:I12"/>
    <mergeCell ref="K11:K13"/>
    <mergeCell ref="A15:A16"/>
    <mergeCell ref="P15:P16"/>
    <mergeCell ref="Q15:Q16"/>
    <mergeCell ref="U15:U16"/>
    <mergeCell ref="V15:V16"/>
    <mergeCell ref="L8:L13"/>
    <mergeCell ref="C15:C16"/>
    <mergeCell ref="D15:D16"/>
    <mergeCell ref="I15:I16"/>
    <mergeCell ref="L14:L19"/>
    <mergeCell ref="H14:J14"/>
    <mergeCell ref="B14:D14"/>
    <mergeCell ref="H15:H16"/>
    <mergeCell ref="N17:N18"/>
    <mergeCell ref="C17:C18"/>
    <mergeCell ref="D17:D18"/>
    <mergeCell ref="H17:H18"/>
    <mergeCell ref="K14:K16"/>
    <mergeCell ref="I17:I18"/>
    <mergeCell ref="A17:A18"/>
    <mergeCell ref="P17:P18"/>
    <mergeCell ref="Q17:Q18"/>
    <mergeCell ref="U17:U18"/>
    <mergeCell ref="V17:V18"/>
    <mergeCell ref="K17:K19"/>
    <mergeCell ref="L20:L25"/>
    <mergeCell ref="O20:Q20"/>
    <mergeCell ref="U20:W20"/>
    <mergeCell ref="U21:U22"/>
    <mergeCell ref="N23:N24"/>
    <mergeCell ref="P23:P24"/>
    <mergeCell ref="Q23:Q24"/>
    <mergeCell ref="U23:U24"/>
    <mergeCell ref="V23:V24"/>
    <mergeCell ref="K20:K22"/>
    <mergeCell ref="B20:D20"/>
    <mergeCell ref="H20:J20"/>
    <mergeCell ref="Y20:Y25"/>
    <mergeCell ref="A21:A22"/>
    <mergeCell ref="C21:C22"/>
    <mergeCell ref="D21:D22"/>
    <mergeCell ref="H21:H22"/>
    <mergeCell ref="I21:I22"/>
    <mergeCell ref="N21:N22"/>
    <mergeCell ref="P21:P22"/>
    <mergeCell ref="Q21:Q22"/>
    <mergeCell ref="V21:V22"/>
    <mergeCell ref="A23:A24"/>
    <mergeCell ref="C23:C24"/>
    <mergeCell ref="D23:D24"/>
    <mergeCell ref="H23:H24"/>
    <mergeCell ref="I23:I24"/>
    <mergeCell ref="K23:K25"/>
    <mergeCell ref="X20:X22"/>
    <mergeCell ref="X23:X25"/>
    <mergeCell ref="K29:K31"/>
    <mergeCell ref="K26:K28"/>
    <mergeCell ref="O26:Q26"/>
    <mergeCell ref="U26:W26"/>
    <mergeCell ref="Y26:Y31"/>
    <mergeCell ref="X29:X31"/>
    <mergeCell ref="X26:X28"/>
    <mergeCell ref="N27:N28"/>
    <mergeCell ref="P27:P28"/>
    <mergeCell ref="Q27:Q28"/>
    <mergeCell ref="U27:U28"/>
    <mergeCell ref="V27:V28"/>
    <mergeCell ref="L26:L31"/>
    <mergeCell ref="N29:N30"/>
    <mergeCell ref="P29:P30"/>
    <mergeCell ref="Q29:Q30"/>
    <mergeCell ref="U29:U30"/>
    <mergeCell ref="V29:V30"/>
  </mergeCells>
  <phoneticPr fontId="3"/>
  <pageMargins left="0.70866141732283472" right="0.70866141732283472" top="0.94488188976377963" bottom="0.74803149606299213" header="0.51181102362204722" footer="0.31496062992125984"/>
  <pageSetup paperSize="9" scale="99" orientation="portrait" r:id="rId1"/>
  <headerFooter>
    <oddHeader xml:space="preserve">&amp;C&amp;16チャレンジトーナメント
</oddHeader>
  </headerFooter>
  <colBreaks count="1" manualBreakCount="1">
    <brk id="12" max="36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7">
    <tabColor rgb="FFFF99FF"/>
  </sheetPr>
  <dimension ref="A1:Y52"/>
  <sheetViews>
    <sheetView workbookViewId="0">
      <selection sqref="A1:L1"/>
    </sheetView>
  </sheetViews>
  <sheetFormatPr defaultColWidth="9.1328125" defaultRowHeight="12.75" x14ac:dyDescent="0.25"/>
  <cols>
    <col min="1" max="1" width="13.3984375" customWidth="1"/>
    <col min="2" max="2" width="12.1328125" customWidth="1"/>
    <col min="3" max="3" width="4.46484375" customWidth="1"/>
    <col min="4" max="4" width="3.59765625" customWidth="1"/>
    <col min="5" max="5" width="4.46484375" customWidth="1"/>
    <col min="6" max="6" width="6.59765625" customWidth="1"/>
    <col min="7" max="7" width="4.46484375" customWidth="1"/>
    <col min="8" max="8" width="3.59765625" customWidth="1"/>
    <col min="9" max="9" width="4.46484375" customWidth="1"/>
    <col min="10" max="10" width="12.1328125" customWidth="1"/>
    <col min="11" max="11" width="5.86328125" bestFit="1" customWidth="1"/>
    <col min="12" max="12" width="13.59765625" customWidth="1"/>
    <col min="13" max="13" width="4.46484375" hidden="1" customWidth="1"/>
    <col min="14" max="14" width="13.3984375" customWidth="1"/>
    <col min="15" max="15" width="12.1328125" customWidth="1"/>
    <col min="16" max="16" width="4.46484375" customWidth="1"/>
    <col min="17" max="17" width="3.59765625" customWidth="1"/>
    <col min="18" max="18" width="4.46484375" customWidth="1"/>
    <col min="19" max="19" width="6.59765625" customWidth="1"/>
    <col min="20" max="20" width="4.46484375" customWidth="1"/>
    <col min="21" max="21" width="3.59765625" customWidth="1"/>
    <col min="22" max="22" width="4.46484375" customWidth="1"/>
    <col min="23" max="23" width="12.1328125" customWidth="1"/>
    <col min="24" max="24" width="5.86328125" bestFit="1" customWidth="1"/>
    <col min="25" max="25" width="13.59765625" customWidth="1"/>
  </cols>
  <sheetData>
    <row r="1" spans="1:25" ht="22.5" customHeight="1" x14ac:dyDescent="0.25">
      <c r="A1" s="1389" t="s">
        <v>133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501"/>
      <c r="N1" s="1389" t="str">
        <f>A1</f>
        <v>３日目　決勝トーナメント対戦表</v>
      </c>
      <c r="O1" s="1389"/>
      <c r="P1" s="1389"/>
      <c r="Q1" s="1389"/>
      <c r="R1" s="1389"/>
      <c r="S1" s="1389"/>
      <c r="T1" s="1389"/>
      <c r="U1" s="1389"/>
      <c r="V1" s="1389"/>
      <c r="W1" s="1389"/>
      <c r="X1" s="1389"/>
      <c r="Y1" s="1389"/>
    </row>
    <row r="2" spans="1:25" ht="27" customHeight="1" x14ac:dyDescent="0.25">
      <c r="A2" s="7"/>
      <c r="B2" s="1444"/>
      <c r="C2" s="1356"/>
      <c r="D2" s="1356"/>
      <c r="E2" s="1356"/>
      <c r="F2" s="1356"/>
      <c r="G2" s="1"/>
      <c r="N2" s="7"/>
      <c r="O2" s="1444"/>
      <c r="P2" s="1356"/>
      <c r="Q2" s="1356"/>
      <c r="R2" s="1356"/>
      <c r="S2" s="1356"/>
      <c r="T2" s="1"/>
    </row>
    <row r="3" spans="1:25" ht="27.75" customHeight="1" x14ac:dyDescent="0.25">
      <c r="A3" s="172" t="s">
        <v>33</v>
      </c>
      <c r="B3" s="173">
        <v>6</v>
      </c>
      <c r="C3" s="174" t="s">
        <v>34</v>
      </c>
      <c r="D3" s="174"/>
      <c r="E3" s="174">
        <v>24</v>
      </c>
      <c r="F3" s="175" t="s">
        <v>35</v>
      </c>
      <c r="G3" s="1390" t="s">
        <v>41</v>
      </c>
      <c r="H3" s="1391"/>
      <c r="I3" s="1390"/>
      <c r="J3" s="1392"/>
      <c r="K3" s="1392"/>
      <c r="L3" s="1391"/>
      <c r="M3" s="290"/>
      <c r="N3" s="172" t="s">
        <v>33</v>
      </c>
      <c r="O3" s="173">
        <v>6</v>
      </c>
      <c r="P3" s="174" t="s">
        <v>34</v>
      </c>
      <c r="Q3" s="174"/>
      <c r="R3" s="174">
        <v>24</v>
      </c>
      <c r="S3" s="175" t="s">
        <v>35</v>
      </c>
      <c r="T3" s="1390" t="s">
        <v>41</v>
      </c>
      <c r="U3" s="1391"/>
      <c r="V3" s="1390"/>
      <c r="W3" s="1392"/>
      <c r="X3" s="1392"/>
      <c r="Y3" s="1391"/>
    </row>
    <row r="4" spans="1:25" ht="27.75" customHeight="1" x14ac:dyDescent="0.25">
      <c r="A4" s="172" t="s">
        <v>27</v>
      </c>
      <c r="B4" s="1393" t="s">
        <v>320</v>
      </c>
      <c r="C4" s="1394"/>
      <c r="D4" s="1394"/>
      <c r="E4" s="1394"/>
      <c r="F4" s="1395"/>
      <c r="G4" s="1390" t="s">
        <v>28</v>
      </c>
      <c r="H4" s="1391"/>
      <c r="I4" s="1390" t="s">
        <v>460</v>
      </c>
      <c r="J4" s="1392"/>
      <c r="K4" s="1392"/>
      <c r="L4" s="1391"/>
      <c r="M4" s="290"/>
      <c r="N4" s="172" t="s">
        <v>27</v>
      </c>
      <c r="O4" s="1393" t="s">
        <v>320</v>
      </c>
      <c r="P4" s="1394"/>
      <c r="Q4" s="1394"/>
      <c r="R4" s="1394"/>
      <c r="S4" s="1395"/>
      <c r="T4" s="1390" t="s">
        <v>28</v>
      </c>
      <c r="U4" s="1391"/>
      <c r="V4" s="1390" t="s">
        <v>460</v>
      </c>
      <c r="W4" s="1392"/>
      <c r="X4" s="1392"/>
      <c r="Y4" s="1391"/>
    </row>
    <row r="5" spans="1:25" ht="27" customHeight="1" x14ac:dyDescent="0.25">
      <c r="A5" s="262" t="s">
        <v>40</v>
      </c>
      <c r="B5" s="1386"/>
      <c r="C5" s="1388"/>
      <c r="D5" s="1388"/>
      <c r="E5" s="1388"/>
      <c r="F5" s="1388"/>
      <c r="G5" s="1386" t="s">
        <v>29</v>
      </c>
      <c r="H5" s="1387"/>
      <c r="I5" s="1386"/>
      <c r="J5" s="1388"/>
      <c r="K5" s="1388"/>
      <c r="L5" s="1387"/>
      <c r="M5" s="266"/>
      <c r="N5" s="262" t="s">
        <v>40</v>
      </c>
      <c r="O5" s="1388"/>
      <c r="P5" s="1388"/>
      <c r="Q5" s="1388"/>
      <c r="R5" s="1388"/>
      <c r="S5" s="1388"/>
      <c r="T5" s="1386" t="s">
        <v>29</v>
      </c>
      <c r="U5" s="1387"/>
      <c r="V5" s="1386"/>
      <c r="W5" s="1388"/>
      <c r="X5" s="1388"/>
      <c r="Y5" s="1387"/>
    </row>
    <row r="6" spans="1:25" x14ac:dyDescent="0.25">
      <c r="A6" s="77"/>
      <c r="F6" s="1"/>
      <c r="G6" s="1"/>
      <c r="L6" s="84"/>
      <c r="N6" s="93"/>
      <c r="S6" s="1"/>
      <c r="T6" s="1"/>
    </row>
    <row r="7" spans="1:25" ht="18.75" x14ac:dyDescent="0.25">
      <c r="A7" s="262" t="s">
        <v>30</v>
      </c>
      <c r="B7" s="1382" t="s">
        <v>12</v>
      </c>
      <c r="C7" s="1383"/>
      <c r="D7" s="1383"/>
      <c r="E7" s="176"/>
      <c r="F7" s="177" t="s">
        <v>1</v>
      </c>
      <c r="G7" s="176"/>
      <c r="H7" s="1384" t="s">
        <v>12</v>
      </c>
      <c r="I7" s="1384"/>
      <c r="J7" s="1385"/>
      <c r="K7" s="1386" t="s">
        <v>23</v>
      </c>
      <c r="L7" s="1387"/>
      <c r="M7" s="266"/>
      <c r="N7" s="262" t="s">
        <v>30</v>
      </c>
      <c r="O7" s="1383" t="s">
        <v>12</v>
      </c>
      <c r="P7" s="1383"/>
      <c r="Q7" s="1383"/>
      <c r="R7" s="176"/>
      <c r="S7" s="177" t="s">
        <v>1</v>
      </c>
      <c r="T7" s="176"/>
      <c r="U7" s="1384" t="s">
        <v>12</v>
      </c>
      <c r="V7" s="1384"/>
      <c r="W7" s="1385"/>
      <c r="X7" s="1386" t="s">
        <v>23</v>
      </c>
      <c r="Y7" s="1387"/>
    </row>
    <row r="8" spans="1:25" ht="27" customHeight="1" x14ac:dyDescent="0.25">
      <c r="A8" s="59" t="s">
        <v>3</v>
      </c>
      <c r="B8" s="1377" t="s">
        <v>461</v>
      </c>
      <c r="C8" s="1378"/>
      <c r="D8" s="1378"/>
      <c r="E8" s="178"/>
      <c r="F8" s="179" t="s">
        <v>31</v>
      </c>
      <c r="G8" s="179"/>
      <c r="H8" s="1378" t="s">
        <v>462</v>
      </c>
      <c r="I8" s="1378"/>
      <c r="J8" s="1379"/>
      <c r="K8" s="1376" t="s">
        <v>57</v>
      </c>
      <c r="L8" s="1373" t="s">
        <v>78</v>
      </c>
      <c r="M8" s="291"/>
      <c r="N8" s="59" t="s">
        <v>452</v>
      </c>
      <c r="O8" s="1377" t="s">
        <v>251</v>
      </c>
      <c r="P8" s="1378"/>
      <c r="Q8" s="1378"/>
      <c r="R8" s="178"/>
      <c r="S8" s="179" t="s">
        <v>31</v>
      </c>
      <c r="T8" s="179"/>
      <c r="U8" s="1378" t="s">
        <v>463</v>
      </c>
      <c r="V8" s="1378"/>
      <c r="W8" s="1379"/>
      <c r="X8" s="1441" t="s">
        <v>57</v>
      </c>
      <c r="Y8" s="1373" t="s">
        <v>78</v>
      </c>
    </row>
    <row r="9" spans="1:25" ht="14.1" customHeight="1" x14ac:dyDescent="0.25">
      <c r="A9" s="1446">
        <v>0.375</v>
      </c>
      <c r="B9" s="181"/>
      <c r="C9" s="1381">
        <f>IF(E9="","",SUM(E9:E10))</f>
        <v>2</v>
      </c>
      <c r="D9" s="1380" t="s">
        <v>51</v>
      </c>
      <c r="E9" s="61">
        <v>1</v>
      </c>
      <c r="F9" s="266" t="s">
        <v>50</v>
      </c>
      <c r="G9" s="266">
        <v>1</v>
      </c>
      <c r="H9" s="1380" t="s">
        <v>52</v>
      </c>
      <c r="I9" s="1381">
        <f>IF(E9="","",SUM(G9:G10))</f>
        <v>2</v>
      </c>
      <c r="J9" s="182"/>
      <c r="K9" s="1376"/>
      <c r="L9" s="1374"/>
      <c r="M9" s="292"/>
      <c r="N9" s="1446">
        <f>A9</f>
        <v>0.375</v>
      </c>
      <c r="O9" s="181"/>
      <c r="P9" s="1381">
        <f>IF(R9="","",SUM(R9:R10))</f>
        <v>7</v>
      </c>
      <c r="Q9" s="1380" t="s">
        <v>51</v>
      </c>
      <c r="R9" s="61">
        <v>2</v>
      </c>
      <c r="S9" s="266" t="s">
        <v>50</v>
      </c>
      <c r="T9" s="266">
        <v>0</v>
      </c>
      <c r="U9" s="1380" t="s">
        <v>52</v>
      </c>
      <c r="V9" s="1381">
        <f>IF(R9="","",SUM(T9:T10))</f>
        <v>0</v>
      </c>
      <c r="W9" s="182"/>
      <c r="X9" s="1374"/>
      <c r="Y9" s="1374"/>
    </row>
    <row r="10" spans="1:25" ht="14.1" customHeight="1" x14ac:dyDescent="0.25">
      <c r="A10" s="1331"/>
      <c r="B10" s="181"/>
      <c r="C10" s="1381"/>
      <c r="D10" s="1380"/>
      <c r="E10" s="61">
        <v>1</v>
      </c>
      <c r="F10" s="266" t="s">
        <v>50</v>
      </c>
      <c r="G10" s="266">
        <v>1</v>
      </c>
      <c r="H10" s="1380"/>
      <c r="I10" s="1381"/>
      <c r="J10" s="182"/>
      <c r="K10" s="1376" t="s">
        <v>333</v>
      </c>
      <c r="L10" s="1374"/>
      <c r="M10" s="292"/>
      <c r="N10" s="1331"/>
      <c r="O10" s="181"/>
      <c r="P10" s="1381"/>
      <c r="Q10" s="1380"/>
      <c r="R10" s="61">
        <v>5</v>
      </c>
      <c r="S10" s="266" t="s">
        <v>50</v>
      </c>
      <c r="T10" s="266">
        <v>0</v>
      </c>
      <c r="U10" s="1380"/>
      <c r="V10" s="1381"/>
      <c r="W10" s="182"/>
      <c r="X10" s="1375"/>
      <c r="Y10" s="1374"/>
    </row>
    <row r="11" spans="1:25" ht="14.1" customHeight="1" x14ac:dyDescent="0.25">
      <c r="A11" s="1331" t="s">
        <v>72</v>
      </c>
      <c r="B11" s="181"/>
      <c r="C11" s="265"/>
      <c r="D11" s="266"/>
      <c r="E11" s="61">
        <v>2</v>
      </c>
      <c r="F11" s="266" t="s">
        <v>335</v>
      </c>
      <c r="G11" s="266">
        <v>3</v>
      </c>
      <c r="H11" s="266"/>
      <c r="I11" s="265"/>
      <c r="J11" s="182"/>
      <c r="K11" s="1376"/>
      <c r="L11" s="1374"/>
      <c r="M11" s="292"/>
      <c r="N11" s="1331" t="s">
        <v>477</v>
      </c>
      <c r="O11" s="181"/>
      <c r="P11" s="265"/>
      <c r="Q11" s="266"/>
      <c r="R11" s="61"/>
      <c r="S11" s="266" t="s">
        <v>335</v>
      </c>
      <c r="T11" s="266"/>
      <c r="U11" s="266"/>
      <c r="V11" s="265"/>
      <c r="W11" s="182"/>
      <c r="X11" s="1376" t="s">
        <v>333</v>
      </c>
      <c r="Y11" s="1374"/>
    </row>
    <row r="12" spans="1:25" ht="14.1" customHeight="1" x14ac:dyDescent="0.25">
      <c r="A12" s="1445"/>
      <c r="B12" s="181"/>
      <c r="C12" s="265"/>
      <c r="D12" s="266"/>
      <c r="E12" s="61"/>
      <c r="F12" s="266"/>
      <c r="G12" s="266"/>
      <c r="H12" s="266"/>
      <c r="I12" s="265"/>
      <c r="J12" s="182"/>
      <c r="K12" s="1376"/>
      <c r="L12" s="1375"/>
      <c r="M12" s="292"/>
      <c r="N12" s="1445"/>
      <c r="O12" s="181"/>
      <c r="P12" s="265"/>
      <c r="Q12" s="266"/>
      <c r="R12" s="61"/>
      <c r="S12" s="266"/>
      <c r="T12" s="266"/>
      <c r="U12" s="266"/>
      <c r="V12" s="265"/>
      <c r="W12" s="182"/>
      <c r="X12" s="1376"/>
      <c r="Y12" s="1375"/>
    </row>
    <row r="13" spans="1:25" ht="27.75" customHeight="1" x14ac:dyDescent="0.25">
      <c r="A13" s="59" t="s">
        <v>4</v>
      </c>
      <c r="B13" s="1377" t="s">
        <v>337</v>
      </c>
      <c r="C13" s="1378"/>
      <c r="D13" s="1378"/>
      <c r="E13" s="178">
        <v>0</v>
      </c>
      <c r="F13" s="179" t="s">
        <v>31</v>
      </c>
      <c r="G13" s="179"/>
      <c r="H13" s="1378" t="s">
        <v>464</v>
      </c>
      <c r="I13" s="1378"/>
      <c r="J13" s="1379"/>
      <c r="K13" s="1376" t="s">
        <v>57</v>
      </c>
      <c r="L13" s="1397" t="s">
        <v>330</v>
      </c>
      <c r="M13" s="293"/>
      <c r="N13" s="59" t="s">
        <v>453</v>
      </c>
      <c r="O13" s="1377" t="s">
        <v>465</v>
      </c>
      <c r="P13" s="1378"/>
      <c r="Q13" s="1378"/>
      <c r="R13" s="178"/>
      <c r="S13" s="179" t="s">
        <v>31</v>
      </c>
      <c r="T13" s="179"/>
      <c r="U13" s="1378" t="s">
        <v>460</v>
      </c>
      <c r="V13" s="1378"/>
      <c r="W13" s="1379"/>
      <c r="X13" s="1441" t="s">
        <v>57</v>
      </c>
      <c r="Y13" s="1397" t="s">
        <v>330</v>
      </c>
    </row>
    <row r="14" spans="1:25" ht="14.1" customHeight="1" x14ac:dyDescent="0.25">
      <c r="A14" s="1446">
        <f>A9+1/24/60*40</f>
        <v>0.40277777777777779</v>
      </c>
      <c r="B14" s="181"/>
      <c r="C14" s="1381">
        <f>IF(E14="","",SUM(E14:E15))</f>
        <v>0</v>
      </c>
      <c r="D14" s="1380" t="s">
        <v>51</v>
      </c>
      <c r="E14" s="61">
        <v>0</v>
      </c>
      <c r="F14" s="266" t="s">
        <v>50</v>
      </c>
      <c r="G14" s="266">
        <v>2</v>
      </c>
      <c r="H14" s="1380" t="s">
        <v>52</v>
      </c>
      <c r="I14" s="1381">
        <f>IF(E14="","",SUM(G14:G15))</f>
        <v>5</v>
      </c>
      <c r="J14" s="182"/>
      <c r="K14" s="1376"/>
      <c r="L14" s="1398"/>
      <c r="M14" s="294"/>
      <c r="N14" s="1446">
        <f>A14</f>
        <v>0.40277777777777779</v>
      </c>
      <c r="O14" s="181"/>
      <c r="P14" s="1381">
        <f>IF(R14="","",SUM(R14:R15))</f>
        <v>4</v>
      </c>
      <c r="Q14" s="1380" t="s">
        <v>51</v>
      </c>
      <c r="R14" s="61">
        <v>4</v>
      </c>
      <c r="S14" s="266" t="s">
        <v>50</v>
      </c>
      <c r="T14" s="266">
        <v>0</v>
      </c>
      <c r="U14" s="1380" t="s">
        <v>52</v>
      </c>
      <c r="V14" s="1381">
        <f>IF(R14="","",SUM(T14:T15))</f>
        <v>0</v>
      </c>
      <c r="W14" s="182"/>
      <c r="X14" s="1374"/>
      <c r="Y14" s="1398"/>
    </row>
    <row r="15" spans="1:25" ht="14.1" customHeight="1" x14ac:dyDescent="0.25">
      <c r="A15" s="1331"/>
      <c r="B15" s="181"/>
      <c r="C15" s="1381"/>
      <c r="D15" s="1380"/>
      <c r="E15" s="61"/>
      <c r="F15" s="266" t="s">
        <v>50</v>
      </c>
      <c r="G15" s="266">
        <v>3</v>
      </c>
      <c r="H15" s="1380"/>
      <c r="I15" s="1381"/>
      <c r="J15" s="182"/>
      <c r="K15" s="1376" t="s">
        <v>333</v>
      </c>
      <c r="L15" s="1398"/>
      <c r="M15" s="294"/>
      <c r="N15" s="1331"/>
      <c r="O15" s="181"/>
      <c r="P15" s="1381"/>
      <c r="Q15" s="1380"/>
      <c r="R15" s="61">
        <v>0</v>
      </c>
      <c r="S15" s="266" t="s">
        <v>50</v>
      </c>
      <c r="T15" s="266">
        <v>0</v>
      </c>
      <c r="U15" s="1380"/>
      <c r="V15" s="1381"/>
      <c r="W15" s="182"/>
      <c r="X15" s="1375"/>
      <c r="Y15" s="1398"/>
    </row>
    <row r="16" spans="1:25" ht="14.1" customHeight="1" x14ac:dyDescent="0.25">
      <c r="A16" s="1331" t="s">
        <v>72</v>
      </c>
      <c r="B16" s="181"/>
      <c r="C16" s="265"/>
      <c r="D16" s="266"/>
      <c r="E16" s="61">
        <v>0</v>
      </c>
      <c r="F16" s="266" t="s">
        <v>335</v>
      </c>
      <c r="G16" s="266"/>
      <c r="H16" s="266"/>
      <c r="I16" s="265"/>
      <c r="J16" s="182"/>
      <c r="K16" s="1376"/>
      <c r="L16" s="1398"/>
      <c r="M16" s="294"/>
      <c r="N16" s="1331" t="s">
        <v>477</v>
      </c>
      <c r="O16" s="181"/>
      <c r="P16" s="265"/>
      <c r="Q16" s="266"/>
      <c r="R16" s="61"/>
      <c r="S16" s="266" t="s">
        <v>335</v>
      </c>
      <c r="T16" s="266"/>
      <c r="U16" s="266"/>
      <c r="V16" s="265"/>
      <c r="W16" s="182"/>
      <c r="X16" s="1376" t="s">
        <v>333</v>
      </c>
      <c r="Y16" s="1398"/>
    </row>
    <row r="17" spans="1:25" ht="14.1" customHeight="1" x14ac:dyDescent="0.25">
      <c r="A17" s="1445"/>
      <c r="B17" s="181"/>
      <c r="C17" s="265"/>
      <c r="D17" s="266"/>
      <c r="E17" s="61"/>
      <c r="F17" s="266"/>
      <c r="G17" s="266"/>
      <c r="H17" s="266"/>
      <c r="I17" s="265"/>
      <c r="J17" s="182"/>
      <c r="K17" s="1376"/>
      <c r="L17" s="1399"/>
      <c r="M17" s="294"/>
      <c r="N17" s="1445"/>
      <c r="O17" s="181"/>
      <c r="P17" s="265"/>
      <c r="Q17" s="266"/>
      <c r="R17" s="61"/>
      <c r="S17" s="266"/>
      <c r="T17" s="266"/>
      <c r="U17" s="266"/>
      <c r="V17" s="265"/>
      <c r="W17" s="182"/>
      <c r="X17" s="1376"/>
      <c r="Y17" s="1399"/>
    </row>
    <row r="18" spans="1:25" ht="27.75" customHeight="1" x14ac:dyDescent="0.25">
      <c r="A18" s="59" t="s">
        <v>5</v>
      </c>
      <c r="B18" s="1377" t="s">
        <v>466</v>
      </c>
      <c r="C18" s="1378"/>
      <c r="D18" s="1378"/>
      <c r="E18" s="178"/>
      <c r="F18" s="179" t="s">
        <v>31</v>
      </c>
      <c r="G18" s="179"/>
      <c r="H18" s="1378" t="s">
        <v>141</v>
      </c>
      <c r="I18" s="1378"/>
      <c r="J18" s="1379"/>
      <c r="K18" s="1376" t="s">
        <v>57</v>
      </c>
      <c r="L18" s="1397" t="s">
        <v>330</v>
      </c>
      <c r="M18" s="293"/>
      <c r="N18" s="59" t="s">
        <v>180</v>
      </c>
      <c r="O18" s="1377" t="s">
        <v>312</v>
      </c>
      <c r="P18" s="1378"/>
      <c r="Q18" s="1378"/>
      <c r="R18" s="178"/>
      <c r="S18" s="179" t="s">
        <v>31</v>
      </c>
      <c r="T18" s="179"/>
      <c r="U18" s="1378" t="s">
        <v>467</v>
      </c>
      <c r="V18" s="1378"/>
      <c r="W18" s="1379"/>
      <c r="X18" s="1441" t="s">
        <v>57</v>
      </c>
      <c r="Y18" s="1397" t="s">
        <v>330</v>
      </c>
    </row>
    <row r="19" spans="1:25" ht="14.1" customHeight="1" x14ac:dyDescent="0.25">
      <c r="A19" s="1446">
        <f>A14+1/24/60*40</f>
        <v>0.43055555555555558</v>
      </c>
      <c r="B19" s="181"/>
      <c r="C19" s="1381">
        <f>IF(E19="","",SUM(E19:E20))</f>
        <v>0</v>
      </c>
      <c r="D19" s="1380" t="s">
        <v>51</v>
      </c>
      <c r="E19" s="61">
        <v>0</v>
      </c>
      <c r="F19" s="266" t="s">
        <v>50</v>
      </c>
      <c r="G19" s="266">
        <v>3</v>
      </c>
      <c r="H19" s="1380" t="s">
        <v>52</v>
      </c>
      <c r="I19" s="1381">
        <f>IF(E19="","",SUM(G19:G20))</f>
        <v>4</v>
      </c>
      <c r="J19" s="182"/>
      <c r="K19" s="1376"/>
      <c r="L19" s="1398"/>
      <c r="M19" s="294"/>
      <c r="N19" s="1446">
        <f>A19</f>
        <v>0.43055555555555558</v>
      </c>
      <c r="O19" s="181"/>
      <c r="P19" s="1381">
        <f>IF(R19="","",SUM(R19:R20))</f>
        <v>8</v>
      </c>
      <c r="Q19" s="1380" t="s">
        <v>51</v>
      </c>
      <c r="R19" s="61">
        <v>4</v>
      </c>
      <c r="S19" s="266" t="s">
        <v>50</v>
      </c>
      <c r="T19" s="266">
        <v>0</v>
      </c>
      <c r="U19" s="1380" t="s">
        <v>52</v>
      </c>
      <c r="V19" s="1381">
        <f>IF(R19="","",SUM(T19:T20))</f>
        <v>0</v>
      </c>
      <c r="W19" s="182"/>
      <c r="X19" s="1374"/>
      <c r="Y19" s="1398"/>
    </row>
    <row r="20" spans="1:25" ht="14.1" customHeight="1" x14ac:dyDescent="0.25">
      <c r="A20" s="1331"/>
      <c r="B20" s="181"/>
      <c r="C20" s="1381"/>
      <c r="D20" s="1380"/>
      <c r="E20" s="61">
        <v>0</v>
      </c>
      <c r="F20" s="266" t="s">
        <v>50</v>
      </c>
      <c r="G20" s="266">
        <v>1</v>
      </c>
      <c r="H20" s="1380"/>
      <c r="I20" s="1381"/>
      <c r="J20" s="182"/>
      <c r="K20" s="1376" t="s">
        <v>333</v>
      </c>
      <c r="L20" s="1398"/>
      <c r="M20" s="294"/>
      <c r="N20" s="1331"/>
      <c r="O20" s="181"/>
      <c r="P20" s="1381"/>
      <c r="Q20" s="1380"/>
      <c r="R20" s="61">
        <v>4</v>
      </c>
      <c r="S20" s="266" t="s">
        <v>50</v>
      </c>
      <c r="T20" s="266">
        <v>0</v>
      </c>
      <c r="U20" s="1380"/>
      <c r="V20" s="1381"/>
      <c r="W20" s="182"/>
      <c r="X20" s="1375"/>
      <c r="Y20" s="1398"/>
    </row>
    <row r="21" spans="1:25" ht="14.1" customHeight="1" x14ac:dyDescent="0.25">
      <c r="A21" s="1331" t="s">
        <v>72</v>
      </c>
      <c r="B21" s="181"/>
      <c r="C21" s="265"/>
      <c r="D21" s="266"/>
      <c r="E21" s="61"/>
      <c r="F21" s="266" t="s">
        <v>335</v>
      </c>
      <c r="G21" s="266"/>
      <c r="H21" s="266"/>
      <c r="I21" s="265"/>
      <c r="J21" s="182"/>
      <c r="K21" s="1376"/>
      <c r="L21" s="1398"/>
      <c r="M21" s="294"/>
      <c r="N21" s="1331" t="s">
        <v>477</v>
      </c>
      <c r="O21" s="181"/>
      <c r="P21" s="265"/>
      <c r="Q21" s="266"/>
      <c r="R21" s="61"/>
      <c r="S21" s="266" t="s">
        <v>335</v>
      </c>
      <c r="T21" s="266"/>
      <c r="U21" s="266"/>
      <c r="V21" s="265"/>
      <c r="W21" s="182"/>
      <c r="X21" s="1376" t="s">
        <v>333</v>
      </c>
      <c r="Y21" s="1398"/>
    </row>
    <row r="22" spans="1:25" ht="14.1" customHeight="1" x14ac:dyDescent="0.25">
      <c r="A22" s="1445"/>
      <c r="B22" s="181"/>
      <c r="C22" s="265"/>
      <c r="D22" s="266"/>
      <c r="E22" s="61"/>
      <c r="F22" s="266"/>
      <c r="G22" s="266"/>
      <c r="H22" s="266"/>
      <c r="I22" s="265"/>
      <c r="J22" s="182"/>
      <c r="K22" s="1376"/>
      <c r="L22" s="1399"/>
      <c r="M22" s="294"/>
      <c r="N22" s="1445"/>
      <c r="O22" s="181"/>
      <c r="P22" s="265"/>
      <c r="Q22" s="266"/>
      <c r="R22" s="61"/>
      <c r="S22" s="266"/>
      <c r="T22" s="266"/>
      <c r="U22" s="266"/>
      <c r="V22" s="265"/>
      <c r="W22" s="182"/>
      <c r="X22" s="1376"/>
      <c r="Y22" s="1399"/>
    </row>
    <row r="23" spans="1:25" ht="27" customHeight="1" x14ac:dyDescent="0.25">
      <c r="A23" s="59" t="s">
        <v>9</v>
      </c>
      <c r="B23" s="1377" t="s">
        <v>468</v>
      </c>
      <c r="C23" s="1378"/>
      <c r="D23" s="1378"/>
      <c r="E23" s="178"/>
      <c r="F23" s="179" t="s">
        <v>31</v>
      </c>
      <c r="G23" s="179"/>
      <c r="H23" s="1378" t="s">
        <v>469</v>
      </c>
      <c r="I23" s="1378"/>
      <c r="J23" s="1379"/>
      <c r="K23" s="1376" t="s">
        <v>57</v>
      </c>
      <c r="L23" s="1397" t="s">
        <v>330</v>
      </c>
      <c r="M23" s="293"/>
      <c r="N23" s="59" t="s">
        <v>181</v>
      </c>
      <c r="O23" s="1377" t="s">
        <v>396</v>
      </c>
      <c r="P23" s="1378"/>
      <c r="Q23" s="1378"/>
      <c r="R23" s="178"/>
      <c r="S23" s="179" t="s">
        <v>31</v>
      </c>
      <c r="T23" s="179"/>
      <c r="U23" s="1378" t="s">
        <v>470</v>
      </c>
      <c r="V23" s="1378"/>
      <c r="W23" s="1379"/>
      <c r="X23" s="1441" t="s">
        <v>57</v>
      </c>
      <c r="Y23" s="1397" t="s">
        <v>330</v>
      </c>
    </row>
    <row r="24" spans="1:25" ht="14.1" customHeight="1" x14ac:dyDescent="0.25">
      <c r="A24" s="1446">
        <f>A19+1/24/60*40</f>
        <v>0.45833333333333337</v>
      </c>
      <c r="B24" s="181"/>
      <c r="C24" s="1381">
        <f>IF(E24="","",SUM(E24:E25))</f>
        <v>1</v>
      </c>
      <c r="D24" s="1380" t="s">
        <v>51</v>
      </c>
      <c r="E24" s="61">
        <v>0</v>
      </c>
      <c r="F24" s="266" t="s">
        <v>50</v>
      </c>
      <c r="G24" s="266">
        <v>0</v>
      </c>
      <c r="H24" s="1380" t="s">
        <v>52</v>
      </c>
      <c r="I24" s="1381">
        <f>IF(E24="","",SUM(G24:G25))</f>
        <v>1</v>
      </c>
      <c r="J24" s="182"/>
      <c r="K24" s="1376"/>
      <c r="L24" s="1398"/>
      <c r="M24" s="294"/>
      <c r="N24" s="1446">
        <f>A24</f>
        <v>0.45833333333333337</v>
      </c>
      <c r="O24" s="181"/>
      <c r="P24" s="1381">
        <f>IF(R24="","",SUM(R24:R25))</f>
        <v>0</v>
      </c>
      <c r="Q24" s="1380" t="s">
        <v>51</v>
      </c>
      <c r="R24" s="61">
        <v>0</v>
      </c>
      <c r="S24" s="266" t="s">
        <v>50</v>
      </c>
      <c r="T24" s="266">
        <v>0</v>
      </c>
      <c r="U24" s="1380" t="s">
        <v>52</v>
      </c>
      <c r="V24" s="1381">
        <f>IF(R24="","",SUM(T24:T25))</f>
        <v>4</v>
      </c>
      <c r="W24" s="182"/>
      <c r="X24" s="1374"/>
      <c r="Y24" s="1398"/>
    </row>
    <row r="25" spans="1:25" ht="14.1" customHeight="1" x14ac:dyDescent="0.25">
      <c r="A25" s="1331"/>
      <c r="B25" s="181"/>
      <c r="C25" s="1381"/>
      <c r="D25" s="1380"/>
      <c r="E25" s="61">
        <v>1</v>
      </c>
      <c r="F25" s="266" t="s">
        <v>50</v>
      </c>
      <c r="G25" s="266">
        <v>1</v>
      </c>
      <c r="H25" s="1380"/>
      <c r="I25" s="1381"/>
      <c r="J25" s="182"/>
      <c r="K25" s="1376" t="s">
        <v>333</v>
      </c>
      <c r="L25" s="1398"/>
      <c r="M25" s="294"/>
      <c r="N25" s="1331"/>
      <c r="O25" s="181"/>
      <c r="P25" s="1381"/>
      <c r="Q25" s="1380"/>
      <c r="R25" s="61">
        <v>0</v>
      </c>
      <c r="S25" s="266" t="s">
        <v>50</v>
      </c>
      <c r="T25" s="266">
        <v>4</v>
      </c>
      <c r="U25" s="1380"/>
      <c r="V25" s="1381"/>
      <c r="W25" s="182"/>
      <c r="X25" s="1375"/>
      <c r="Y25" s="1398"/>
    </row>
    <row r="26" spans="1:25" ht="14.1" customHeight="1" x14ac:dyDescent="0.25">
      <c r="A26" s="1331" t="s">
        <v>72</v>
      </c>
      <c r="B26" s="181"/>
      <c r="C26" s="265"/>
      <c r="D26" s="266"/>
      <c r="E26" s="61">
        <v>2</v>
      </c>
      <c r="F26" s="266" t="s">
        <v>335</v>
      </c>
      <c r="G26" s="266">
        <v>3</v>
      </c>
      <c r="H26" s="266"/>
      <c r="I26" s="265"/>
      <c r="J26" s="182"/>
      <c r="K26" s="1376"/>
      <c r="L26" s="1398"/>
      <c r="M26" s="294"/>
      <c r="N26" s="1331" t="s">
        <v>72</v>
      </c>
      <c r="O26" s="181"/>
      <c r="P26" s="265"/>
      <c r="Q26" s="266"/>
      <c r="R26" s="61"/>
      <c r="S26" s="266" t="s">
        <v>335</v>
      </c>
      <c r="T26" s="266"/>
      <c r="U26" s="266"/>
      <c r="V26" s="265"/>
      <c r="W26" s="182"/>
      <c r="X26" s="1376" t="s">
        <v>333</v>
      </c>
      <c r="Y26" s="1398"/>
    </row>
    <row r="27" spans="1:25" ht="14.1" customHeight="1" x14ac:dyDescent="0.25">
      <c r="A27" s="1445"/>
      <c r="B27" s="181"/>
      <c r="C27" s="265"/>
      <c r="D27" s="266"/>
      <c r="E27" s="61"/>
      <c r="F27" s="266"/>
      <c r="G27" s="266"/>
      <c r="H27" s="266"/>
      <c r="I27" s="265"/>
      <c r="J27" s="182"/>
      <c r="K27" s="1376"/>
      <c r="L27" s="1399"/>
      <c r="M27" s="294"/>
      <c r="N27" s="1445"/>
      <c r="O27" s="181"/>
      <c r="P27" s="265"/>
      <c r="Q27" s="266"/>
      <c r="R27" s="61"/>
      <c r="S27" s="266"/>
      <c r="T27" s="266"/>
      <c r="U27" s="266"/>
      <c r="V27" s="265"/>
      <c r="W27" s="182"/>
      <c r="X27" s="1376"/>
      <c r="Y27" s="1399"/>
    </row>
    <row r="28" spans="1:25" ht="27.75" customHeight="1" x14ac:dyDescent="0.25">
      <c r="A28" s="59" t="s">
        <v>7</v>
      </c>
      <c r="B28" s="1377" t="s">
        <v>334</v>
      </c>
      <c r="C28" s="1378"/>
      <c r="D28" s="1378"/>
      <c r="E28" s="178"/>
      <c r="F28" s="179" t="s">
        <v>31</v>
      </c>
      <c r="G28" s="179" t="s">
        <v>3</v>
      </c>
      <c r="H28" s="1378" t="str">
        <f>H8</f>
        <v>ユナイテッド韮崎</v>
      </c>
      <c r="I28" s="1378"/>
      <c r="J28" s="1379"/>
      <c r="K28" s="1376" t="s">
        <v>57</v>
      </c>
      <c r="L28" s="1397" t="s">
        <v>330</v>
      </c>
      <c r="M28" s="293"/>
      <c r="N28" s="59" t="s">
        <v>454</v>
      </c>
      <c r="O28" s="1377" t="str">
        <f>O8</f>
        <v>エイブルSC</v>
      </c>
      <c r="P28" s="1378"/>
      <c r="Q28" s="1378"/>
      <c r="R28" s="178" t="s">
        <v>452</v>
      </c>
      <c r="S28" s="179" t="s">
        <v>31</v>
      </c>
      <c r="T28" s="179" t="s">
        <v>4</v>
      </c>
      <c r="U28" s="1378" t="str">
        <f>H13</f>
        <v>エルフシュリット一宮</v>
      </c>
      <c r="V28" s="1378"/>
      <c r="W28" s="1379"/>
      <c r="X28" s="1441" t="s">
        <v>57</v>
      </c>
      <c r="Y28" s="1397" t="s">
        <v>330</v>
      </c>
    </row>
    <row r="29" spans="1:25" ht="14.1" customHeight="1" x14ac:dyDescent="0.25">
      <c r="A29" s="1446">
        <f>A24+1/24/60*40</f>
        <v>0.48611111111111116</v>
      </c>
      <c r="B29" s="181"/>
      <c r="C29" s="1381">
        <f>IF(E29="","",SUM(E29:E30))</f>
        <v>2</v>
      </c>
      <c r="D29" s="1380" t="s">
        <v>51</v>
      </c>
      <c r="E29" s="61">
        <v>0</v>
      </c>
      <c r="F29" s="266" t="s">
        <v>50</v>
      </c>
      <c r="G29" s="266">
        <v>0</v>
      </c>
      <c r="H29" s="1380" t="s">
        <v>52</v>
      </c>
      <c r="I29" s="1381">
        <f>IF(E29="","",SUM(G29:G30))</f>
        <v>0</v>
      </c>
      <c r="J29" s="182"/>
      <c r="K29" s="1376"/>
      <c r="L29" s="1398"/>
      <c r="M29" s="294"/>
      <c r="N29" s="1446">
        <f>A29</f>
        <v>0.48611111111111116</v>
      </c>
      <c r="O29" s="181"/>
      <c r="P29" s="1381">
        <f>IF(R29="","",SUM(R29:R30))</f>
        <v>2</v>
      </c>
      <c r="Q29" s="1380" t="s">
        <v>51</v>
      </c>
      <c r="R29" s="61">
        <v>0</v>
      </c>
      <c r="S29" s="266" t="s">
        <v>50</v>
      </c>
      <c r="T29" s="266">
        <v>0</v>
      </c>
      <c r="U29" s="1380" t="s">
        <v>52</v>
      </c>
      <c r="V29" s="1381">
        <f>IF(R29="","",SUM(T29:T30))</f>
        <v>1</v>
      </c>
      <c r="W29" s="182"/>
      <c r="X29" s="1374"/>
      <c r="Y29" s="1398"/>
    </row>
    <row r="30" spans="1:25" ht="14.1" customHeight="1" x14ac:dyDescent="0.25">
      <c r="A30" s="1331"/>
      <c r="B30" s="181"/>
      <c r="C30" s="1381"/>
      <c r="D30" s="1380"/>
      <c r="E30" s="61">
        <v>2</v>
      </c>
      <c r="F30" s="266" t="s">
        <v>50</v>
      </c>
      <c r="G30" s="266">
        <v>0</v>
      </c>
      <c r="H30" s="1380"/>
      <c r="I30" s="1381"/>
      <c r="J30" s="182"/>
      <c r="K30" s="1376" t="s">
        <v>333</v>
      </c>
      <c r="L30" s="1398"/>
      <c r="M30" s="294"/>
      <c r="N30" s="1331"/>
      <c r="O30" s="181"/>
      <c r="P30" s="1381"/>
      <c r="Q30" s="1380"/>
      <c r="R30" s="61">
        <v>2</v>
      </c>
      <c r="S30" s="266" t="s">
        <v>50</v>
      </c>
      <c r="T30" s="266">
        <v>1</v>
      </c>
      <c r="U30" s="1380"/>
      <c r="V30" s="1381"/>
      <c r="W30" s="182"/>
      <c r="X30" s="1375"/>
      <c r="Y30" s="1398"/>
    </row>
    <row r="31" spans="1:25" ht="14.1" customHeight="1" x14ac:dyDescent="0.25">
      <c r="A31" s="1331" t="s">
        <v>476</v>
      </c>
      <c r="B31" s="181"/>
      <c r="C31" s="265"/>
      <c r="D31" s="266"/>
      <c r="E31" s="61"/>
      <c r="F31" s="266" t="s">
        <v>335</v>
      </c>
      <c r="G31" s="266"/>
      <c r="H31" s="266"/>
      <c r="I31" s="265"/>
      <c r="J31" s="182"/>
      <c r="K31" s="1376"/>
      <c r="L31" s="1398"/>
      <c r="M31" s="294"/>
      <c r="N31" s="1331" t="s">
        <v>478</v>
      </c>
      <c r="O31" s="181"/>
      <c r="P31" s="265"/>
      <c r="Q31" s="266"/>
      <c r="R31" s="61"/>
      <c r="S31" s="266" t="s">
        <v>335</v>
      </c>
      <c r="T31" s="266"/>
      <c r="U31" s="266"/>
      <c r="V31" s="265"/>
      <c r="W31" s="182"/>
      <c r="X31" s="1376" t="s">
        <v>333</v>
      </c>
      <c r="Y31" s="1398"/>
    </row>
    <row r="32" spans="1:25" ht="14.1" customHeight="1" x14ac:dyDescent="0.25">
      <c r="A32" s="1445"/>
      <c r="B32" s="181"/>
      <c r="C32" s="265"/>
      <c r="D32" s="266"/>
      <c r="E32" s="61"/>
      <c r="F32" s="266"/>
      <c r="G32" s="266"/>
      <c r="H32" s="266"/>
      <c r="I32" s="265"/>
      <c r="J32" s="182"/>
      <c r="K32" s="1376"/>
      <c r="L32" s="1399"/>
      <c r="M32" s="294"/>
      <c r="N32" s="1445"/>
      <c r="O32" s="181"/>
      <c r="P32" s="265"/>
      <c r="Q32" s="266"/>
      <c r="R32" s="61"/>
      <c r="S32" s="266"/>
      <c r="T32" s="266"/>
      <c r="U32" s="266"/>
      <c r="V32" s="265"/>
      <c r="W32" s="182"/>
      <c r="X32" s="1376"/>
      <c r="Y32" s="1399"/>
    </row>
    <row r="33" spans="1:25" ht="27.75" customHeight="1" x14ac:dyDescent="0.25">
      <c r="A33" s="59" t="s">
        <v>8</v>
      </c>
      <c r="B33" s="1377" t="str">
        <f>O13</f>
        <v>エスヴィエント</v>
      </c>
      <c r="C33" s="1378"/>
      <c r="D33" s="1378"/>
      <c r="E33" s="178" t="s">
        <v>453</v>
      </c>
      <c r="F33" s="179" t="s">
        <v>31</v>
      </c>
      <c r="G33" s="179" t="s">
        <v>5</v>
      </c>
      <c r="H33" s="1378" t="str">
        <f>H18</f>
        <v>羽黒SSS</v>
      </c>
      <c r="I33" s="1378"/>
      <c r="J33" s="1379"/>
      <c r="K33" s="1376" t="s">
        <v>57</v>
      </c>
      <c r="L33" s="1397" t="s">
        <v>330</v>
      </c>
      <c r="M33" s="293"/>
      <c r="N33" s="59" t="s">
        <v>471</v>
      </c>
      <c r="O33" s="1377" t="str">
        <f>O18</f>
        <v>リヴィエールFC</v>
      </c>
      <c r="P33" s="1378"/>
      <c r="Q33" s="1378"/>
      <c r="R33" s="178" t="s">
        <v>180</v>
      </c>
      <c r="S33" s="179" t="s">
        <v>31</v>
      </c>
      <c r="T33" s="179"/>
      <c r="U33" s="1378" t="s">
        <v>162</v>
      </c>
      <c r="V33" s="1378"/>
      <c r="W33" s="1379"/>
      <c r="X33" s="1441" t="s">
        <v>57</v>
      </c>
      <c r="Y33" s="1397" t="s">
        <v>330</v>
      </c>
    </row>
    <row r="34" spans="1:25" ht="14.1" customHeight="1" x14ac:dyDescent="0.25">
      <c r="A34" s="1446">
        <f>A29+1/24/60*40</f>
        <v>0.51388888888888895</v>
      </c>
      <c r="B34" s="181"/>
      <c r="C34" s="1381">
        <f>IF(E34="","",SUM(E34:E35))</f>
        <v>0</v>
      </c>
      <c r="D34" s="1380" t="s">
        <v>51</v>
      </c>
      <c r="E34" s="61">
        <v>0</v>
      </c>
      <c r="F34" s="266" t="s">
        <v>50</v>
      </c>
      <c r="G34" s="266">
        <v>0</v>
      </c>
      <c r="H34" s="1380" t="s">
        <v>52</v>
      </c>
      <c r="I34" s="1381">
        <f>IF(E34="","",SUM(G34:G35))</f>
        <v>1</v>
      </c>
      <c r="J34" s="182"/>
      <c r="K34" s="1376"/>
      <c r="L34" s="1398"/>
      <c r="M34" s="294"/>
      <c r="N34" s="1446">
        <f>A34</f>
        <v>0.51388888888888895</v>
      </c>
      <c r="O34" s="181"/>
      <c r="P34" s="1381">
        <f>IF(R34="","",SUM(R34:R35))</f>
        <v>1</v>
      </c>
      <c r="Q34" s="1380" t="s">
        <v>51</v>
      </c>
      <c r="R34" s="61">
        <v>0</v>
      </c>
      <c r="S34" s="266" t="s">
        <v>50</v>
      </c>
      <c r="T34" s="266">
        <v>0</v>
      </c>
      <c r="U34" s="1380" t="s">
        <v>52</v>
      </c>
      <c r="V34" s="1381">
        <f>IF(R34="","",SUM(T34:T35))</f>
        <v>1</v>
      </c>
      <c r="W34" s="182"/>
      <c r="X34" s="1374"/>
      <c r="Y34" s="1398"/>
    </row>
    <row r="35" spans="1:25" ht="14.1" customHeight="1" x14ac:dyDescent="0.25">
      <c r="A35" s="1331"/>
      <c r="B35" s="181"/>
      <c r="C35" s="1381"/>
      <c r="D35" s="1380"/>
      <c r="E35" s="61">
        <v>0</v>
      </c>
      <c r="F35" s="266" t="s">
        <v>50</v>
      </c>
      <c r="G35" s="266">
        <v>1</v>
      </c>
      <c r="H35" s="1380"/>
      <c r="I35" s="1381"/>
      <c r="J35" s="182"/>
      <c r="K35" s="1376" t="s">
        <v>333</v>
      </c>
      <c r="L35" s="1398"/>
      <c r="M35" s="294"/>
      <c r="N35" s="1331"/>
      <c r="O35" s="181"/>
      <c r="P35" s="1381"/>
      <c r="Q35" s="1380"/>
      <c r="R35" s="61">
        <v>1</v>
      </c>
      <c r="S35" s="266" t="s">
        <v>50</v>
      </c>
      <c r="T35" s="266">
        <v>1</v>
      </c>
      <c r="U35" s="1380"/>
      <c r="V35" s="1381"/>
      <c r="W35" s="182"/>
      <c r="X35" s="1375"/>
      <c r="Y35" s="1398"/>
    </row>
    <row r="36" spans="1:25" ht="14.1" customHeight="1" x14ac:dyDescent="0.25">
      <c r="A36" s="1331" t="s">
        <v>476</v>
      </c>
      <c r="B36" s="181"/>
      <c r="C36" s="265"/>
      <c r="D36" s="266"/>
      <c r="E36" s="61"/>
      <c r="F36" s="266" t="s">
        <v>335</v>
      </c>
      <c r="G36" s="266"/>
      <c r="H36" s="266"/>
      <c r="I36" s="265"/>
      <c r="J36" s="182"/>
      <c r="K36" s="1376"/>
      <c r="L36" s="1398"/>
      <c r="M36" s="294"/>
      <c r="N36" s="1331" t="s">
        <v>478</v>
      </c>
      <c r="O36" s="181"/>
      <c r="P36" s="265"/>
      <c r="Q36" s="266"/>
      <c r="R36" s="61">
        <v>5</v>
      </c>
      <c r="S36" s="266" t="s">
        <v>335</v>
      </c>
      <c r="T36" s="266">
        <v>4</v>
      </c>
      <c r="U36" s="266"/>
      <c r="V36" s="265"/>
      <c r="W36" s="182"/>
      <c r="X36" s="1376" t="s">
        <v>333</v>
      </c>
      <c r="Y36" s="1398"/>
    </row>
    <row r="37" spans="1:25" ht="14.1" customHeight="1" x14ac:dyDescent="0.25">
      <c r="A37" s="1445"/>
      <c r="B37" s="181"/>
      <c r="C37" s="265"/>
      <c r="D37" s="266"/>
      <c r="E37" s="61"/>
      <c r="F37" s="266"/>
      <c r="G37" s="266"/>
      <c r="H37" s="266"/>
      <c r="I37" s="265"/>
      <c r="J37" s="182"/>
      <c r="K37" s="1376"/>
      <c r="L37" s="1399"/>
      <c r="M37" s="294"/>
      <c r="N37" s="1445"/>
      <c r="O37" s="181"/>
      <c r="P37" s="265"/>
      <c r="Q37" s="266"/>
      <c r="R37" s="61"/>
      <c r="S37" s="266"/>
      <c r="T37" s="266"/>
      <c r="U37" s="266"/>
      <c r="V37" s="265"/>
      <c r="W37" s="182"/>
      <c r="X37" s="1376"/>
      <c r="Y37" s="1399"/>
    </row>
    <row r="38" spans="1:25" ht="27.75" customHeight="1" x14ac:dyDescent="0.25">
      <c r="A38" s="59" t="s">
        <v>36</v>
      </c>
      <c r="B38" s="1377" t="s">
        <v>435</v>
      </c>
      <c r="C38" s="1378"/>
      <c r="D38" s="1378"/>
      <c r="E38" s="178"/>
      <c r="F38" s="179" t="s">
        <v>31</v>
      </c>
      <c r="G38" s="179"/>
      <c r="H38" s="1378" t="s">
        <v>253</v>
      </c>
      <c r="I38" s="1378"/>
      <c r="J38" s="1379"/>
      <c r="K38" s="1376" t="s">
        <v>57</v>
      </c>
      <c r="L38" s="1397" t="s">
        <v>330</v>
      </c>
      <c r="M38" s="293"/>
      <c r="N38" s="59" t="s">
        <v>472</v>
      </c>
      <c r="O38" s="1377" t="str">
        <f>H23</f>
        <v>勝沼SSS</v>
      </c>
      <c r="P38" s="1378"/>
      <c r="Q38" s="1378"/>
      <c r="R38" s="178" t="s">
        <v>9</v>
      </c>
      <c r="S38" s="179" t="s">
        <v>31</v>
      </c>
      <c r="T38" s="179" t="s">
        <v>181</v>
      </c>
      <c r="U38" s="1378" t="str">
        <f>U23</f>
        <v>U.F.C DREAM</v>
      </c>
      <c r="V38" s="1378"/>
      <c r="W38" s="1379"/>
      <c r="X38" s="1441" t="s">
        <v>57</v>
      </c>
      <c r="Y38" s="1397" t="s">
        <v>330</v>
      </c>
    </row>
    <row r="39" spans="1:25" ht="14.1" customHeight="1" x14ac:dyDescent="0.25">
      <c r="A39" s="1446">
        <f>A34+1/24/60*40</f>
        <v>0.54166666666666674</v>
      </c>
      <c r="B39" s="181"/>
      <c r="C39" s="1381">
        <f>IF(E39="","",SUM(E39:E40))</f>
        <v>13</v>
      </c>
      <c r="D39" s="1380" t="s">
        <v>51</v>
      </c>
      <c r="E39" s="61">
        <v>6</v>
      </c>
      <c r="F39" s="266" t="s">
        <v>50</v>
      </c>
      <c r="G39" s="266">
        <v>0</v>
      </c>
      <c r="H39" s="1380" t="s">
        <v>52</v>
      </c>
      <c r="I39" s="1381">
        <f>IF(E39="","",SUM(G39:G40))</f>
        <v>0</v>
      </c>
      <c r="J39" s="182"/>
      <c r="K39" s="1376"/>
      <c r="L39" s="1398"/>
      <c r="M39" s="294"/>
      <c r="N39" s="1446">
        <f>A39</f>
        <v>0.54166666666666674</v>
      </c>
      <c r="O39" s="181"/>
      <c r="P39" s="1381">
        <f>IF(R39="","",SUM(R39:R40))</f>
        <v>1</v>
      </c>
      <c r="Q39" s="1380" t="s">
        <v>51</v>
      </c>
      <c r="R39" s="61">
        <v>1</v>
      </c>
      <c r="S39" s="266" t="s">
        <v>50</v>
      </c>
      <c r="T39" s="266">
        <v>0</v>
      </c>
      <c r="U39" s="1380" t="s">
        <v>52</v>
      </c>
      <c r="V39" s="1381">
        <f>IF(R39="","",SUM(T39:T40))</f>
        <v>0</v>
      </c>
      <c r="W39" s="182"/>
      <c r="X39" s="1374"/>
      <c r="Y39" s="1398"/>
    </row>
    <row r="40" spans="1:25" ht="14.1" customHeight="1" x14ac:dyDescent="0.25">
      <c r="A40" s="1331"/>
      <c r="B40" s="181"/>
      <c r="C40" s="1381"/>
      <c r="D40" s="1380"/>
      <c r="E40" s="61">
        <v>7</v>
      </c>
      <c r="F40" s="266" t="s">
        <v>50</v>
      </c>
      <c r="G40" s="266">
        <v>0</v>
      </c>
      <c r="H40" s="1380"/>
      <c r="I40" s="1381"/>
      <c r="J40" s="182"/>
      <c r="K40" s="1376" t="s">
        <v>333</v>
      </c>
      <c r="L40" s="1398"/>
      <c r="M40" s="294"/>
      <c r="N40" s="1331"/>
      <c r="O40" s="181"/>
      <c r="P40" s="1381"/>
      <c r="Q40" s="1380"/>
      <c r="R40" s="61">
        <v>0</v>
      </c>
      <c r="S40" s="266" t="s">
        <v>50</v>
      </c>
      <c r="T40" s="266">
        <v>0</v>
      </c>
      <c r="U40" s="1380"/>
      <c r="V40" s="1381"/>
      <c r="W40" s="182"/>
      <c r="X40" s="1375"/>
      <c r="Y40" s="1398"/>
    </row>
    <row r="41" spans="1:25" ht="14.1" customHeight="1" x14ac:dyDescent="0.25">
      <c r="A41" s="1331" t="s">
        <v>476</v>
      </c>
      <c r="B41" s="181"/>
      <c r="C41" s="265"/>
      <c r="D41" s="266"/>
      <c r="E41" s="61"/>
      <c r="F41" s="266" t="s">
        <v>335</v>
      </c>
      <c r="G41" s="266"/>
      <c r="H41" s="266"/>
      <c r="I41" s="265"/>
      <c r="J41" s="182"/>
      <c r="K41" s="1376"/>
      <c r="L41" s="1398"/>
      <c r="M41" s="294"/>
      <c r="N41" s="1331" t="s">
        <v>478</v>
      </c>
      <c r="O41" s="181"/>
      <c r="P41" s="265"/>
      <c r="Q41" s="266"/>
      <c r="R41" s="61"/>
      <c r="S41" s="266" t="s">
        <v>335</v>
      </c>
      <c r="T41" s="266"/>
      <c r="U41" s="266"/>
      <c r="V41" s="265"/>
      <c r="W41" s="182"/>
      <c r="X41" s="1376" t="s">
        <v>333</v>
      </c>
      <c r="Y41" s="1398"/>
    </row>
    <row r="42" spans="1:25" ht="14.1" customHeight="1" x14ac:dyDescent="0.25">
      <c r="A42" s="1445"/>
      <c r="B42" s="181"/>
      <c r="C42" s="265"/>
      <c r="D42" s="266"/>
      <c r="E42" s="61"/>
      <c r="F42" s="266"/>
      <c r="G42" s="266"/>
      <c r="H42" s="266"/>
      <c r="I42" s="265"/>
      <c r="J42" s="182"/>
      <c r="K42" s="1376"/>
      <c r="L42" s="1399"/>
      <c r="M42" s="294"/>
      <c r="N42" s="1445"/>
      <c r="O42" s="181"/>
      <c r="P42" s="265"/>
      <c r="Q42" s="266"/>
      <c r="R42" s="61"/>
      <c r="S42" s="266"/>
      <c r="T42" s="266"/>
      <c r="U42" s="266"/>
      <c r="V42" s="265"/>
      <c r="W42" s="182"/>
      <c r="X42" s="1376"/>
      <c r="Y42" s="1399"/>
    </row>
    <row r="43" spans="1:25" ht="27.75" customHeight="1" x14ac:dyDescent="0.25">
      <c r="A43" s="59" t="s">
        <v>37</v>
      </c>
      <c r="B43" s="1377" t="str">
        <f>B28</f>
        <v>ヴァリエ都留</v>
      </c>
      <c r="C43" s="1378"/>
      <c r="D43" s="1378"/>
      <c r="E43" s="178" t="s">
        <v>7</v>
      </c>
      <c r="F43" s="179" t="s">
        <v>31</v>
      </c>
      <c r="G43" s="179" t="s">
        <v>454</v>
      </c>
      <c r="H43" s="1378" t="str">
        <f>O28</f>
        <v>エイブルSC</v>
      </c>
      <c r="I43" s="1378"/>
      <c r="J43" s="1379"/>
      <c r="K43" s="1376" t="s">
        <v>57</v>
      </c>
      <c r="L43" s="1397" t="s">
        <v>330</v>
      </c>
      <c r="M43" s="293"/>
      <c r="N43" s="59" t="s">
        <v>475</v>
      </c>
      <c r="O43" s="1377" t="str">
        <f>H33</f>
        <v>羽黒SSS</v>
      </c>
      <c r="P43" s="1378"/>
      <c r="Q43" s="1378"/>
      <c r="R43" s="178" t="s">
        <v>8</v>
      </c>
      <c r="S43" s="179" t="s">
        <v>31</v>
      </c>
      <c r="T43" s="179" t="s">
        <v>471</v>
      </c>
      <c r="U43" s="1378" t="str">
        <f>O33</f>
        <v>リヴィエールFC</v>
      </c>
      <c r="V43" s="1378"/>
      <c r="W43" s="1379"/>
      <c r="X43" s="1441" t="s">
        <v>57</v>
      </c>
      <c r="Y43" s="1397" t="s">
        <v>330</v>
      </c>
    </row>
    <row r="44" spans="1:25" ht="14.1" customHeight="1" x14ac:dyDescent="0.25">
      <c r="A44" s="1446">
        <f>A39+1/24/60*40</f>
        <v>0.56944444444444453</v>
      </c>
      <c r="B44" s="181"/>
      <c r="C44" s="1381">
        <f>IF(E44="","",SUM(E44:E45))</f>
        <v>0</v>
      </c>
      <c r="D44" s="1380" t="s">
        <v>51</v>
      </c>
      <c r="E44" s="61">
        <v>0</v>
      </c>
      <c r="F44" s="266" t="s">
        <v>50</v>
      </c>
      <c r="G44" s="266">
        <v>0</v>
      </c>
      <c r="H44" s="1380" t="s">
        <v>52</v>
      </c>
      <c r="I44" s="1381">
        <f>IF(E44="","",SUM(G44:G45))</f>
        <v>0</v>
      </c>
      <c r="J44" s="182"/>
      <c r="K44" s="1376"/>
      <c r="L44" s="1398"/>
      <c r="M44" s="294"/>
      <c r="N44" s="1446">
        <f>A44</f>
        <v>0.56944444444444453</v>
      </c>
      <c r="O44" s="181"/>
      <c r="P44" s="1381">
        <f>IF(R44="","",SUM(R44:R45))</f>
        <v>1</v>
      </c>
      <c r="Q44" s="1380" t="s">
        <v>51</v>
      </c>
      <c r="R44" s="61">
        <v>0</v>
      </c>
      <c r="S44" s="266" t="s">
        <v>50</v>
      </c>
      <c r="T44" s="266">
        <v>0</v>
      </c>
      <c r="U44" s="1380" t="s">
        <v>52</v>
      </c>
      <c r="V44" s="1381">
        <f>IF(R44="","",SUM(T44:T45))</f>
        <v>0</v>
      </c>
      <c r="W44" s="182"/>
      <c r="X44" s="1374"/>
      <c r="Y44" s="1398"/>
    </row>
    <row r="45" spans="1:25" ht="14.1" customHeight="1" x14ac:dyDescent="0.25">
      <c r="A45" s="1331"/>
      <c r="B45" s="181"/>
      <c r="C45" s="1381"/>
      <c r="D45" s="1380"/>
      <c r="E45" s="61">
        <v>0</v>
      </c>
      <c r="F45" s="266" t="s">
        <v>50</v>
      </c>
      <c r="G45" s="266">
        <v>0</v>
      </c>
      <c r="H45" s="1380"/>
      <c r="I45" s="1381"/>
      <c r="J45" s="182"/>
      <c r="K45" s="1376" t="s">
        <v>333</v>
      </c>
      <c r="L45" s="1398"/>
      <c r="M45" s="294"/>
      <c r="N45" s="1331"/>
      <c r="O45" s="181"/>
      <c r="P45" s="1381"/>
      <c r="Q45" s="1380"/>
      <c r="R45" s="61">
        <v>1</v>
      </c>
      <c r="S45" s="266" t="s">
        <v>50</v>
      </c>
      <c r="T45" s="266">
        <v>0</v>
      </c>
      <c r="U45" s="1380"/>
      <c r="V45" s="1381"/>
      <c r="W45" s="182"/>
      <c r="X45" s="1375"/>
      <c r="Y45" s="1398"/>
    </row>
    <row r="46" spans="1:25" ht="14.1" customHeight="1" x14ac:dyDescent="0.25">
      <c r="A46" s="1331" t="s">
        <v>473</v>
      </c>
      <c r="B46" s="181"/>
      <c r="C46" s="265"/>
      <c r="D46" s="266"/>
      <c r="E46" s="61">
        <v>2</v>
      </c>
      <c r="F46" s="266" t="s">
        <v>335</v>
      </c>
      <c r="G46" s="266">
        <v>3</v>
      </c>
      <c r="H46" s="266"/>
      <c r="I46" s="265"/>
      <c r="J46" s="182"/>
      <c r="K46" s="1376"/>
      <c r="L46" s="1398"/>
      <c r="M46" s="294"/>
      <c r="N46" s="1331" t="s">
        <v>474</v>
      </c>
      <c r="O46" s="181"/>
      <c r="P46" s="265"/>
      <c r="Q46" s="266"/>
      <c r="R46" s="61"/>
      <c r="S46" s="266" t="s">
        <v>335</v>
      </c>
      <c r="T46" s="266"/>
      <c r="U46" s="266"/>
      <c r="V46" s="265"/>
      <c r="W46" s="182"/>
      <c r="X46" s="1376" t="s">
        <v>333</v>
      </c>
      <c r="Y46" s="1398"/>
    </row>
    <row r="47" spans="1:25" ht="14.1" customHeight="1" x14ac:dyDescent="0.25">
      <c r="A47" s="1445"/>
      <c r="B47" s="181"/>
      <c r="C47" s="265"/>
      <c r="D47" s="266"/>
      <c r="E47" s="61"/>
      <c r="F47" s="266"/>
      <c r="G47" s="266"/>
      <c r="H47" s="266"/>
      <c r="I47" s="265"/>
      <c r="J47" s="182"/>
      <c r="K47" s="1376"/>
      <c r="L47" s="1399"/>
      <c r="M47" s="294"/>
      <c r="N47" s="1445"/>
      <c r="O47" s="181"/>
      <c r="P47" s="265"/>
      <c r="Q47" s="266"/>
      <c r="R47" s="61"/>
      <c r="S47" s="266"/>
      <c r="T47" s="266"/>
      <c r="U47" s="266"/>
      <c r="V47" s="265"/>
      <c r="W47" s="182"/>
      <c r="X47" s="1376"/>
      <c r="Y47" s="1399"/>
    </row>
    <row r="48" spans="1:25" ht="27.75" customHeight="1" x14ac:dyDescent="0.25">
      <c r="A48" s="59" t="s">
        <v>54</v>
      </c>
      <c r="B48" s="1377" t="str">
        <f>B38</f>
        <v>ユナイテッド韮崎FC</v>
      </c>
      <c r="C48" s="1378"/>
      <c r="D48" s="1378"/>
      <c r="E48" s="178" t="s">
        <v>36</v>
      </c>
      <c r="F48" s="179" t="s">
        <v>31</v>
      </c>
      <c r="G48" s="179" t="s">
        <v>472</v>
      </c>
      <c r="H48" s="1378" t="str">
        <f>O38</f>
        <v>勝沼SSS</v>
      </c>
      <c r="I48" s="1378"/>
      <c r="J48" s="1379"/>
      <c r="K48" s="1376" t="s">
        <v>57</v>
      </c>
      <c r="L48" s="1397" t="s">
        <v>330</v>
      </c>
      <c r="M48" s="293"/>
      <c r="N48" s="59"/>
      <c r="O48" s="1377"/>
      <c r="P48" s="1378"/>
      <c r="Q48" s="1378"/>
      <c r="R48" s="178"/>
      <c r="S48" s="179" t="s">
        <v>31</v>
      </c>
      <c r="T48" s="179"/>
      <c r="U48" s="1378"/>
      <c r="V48" s="1378"/>
      <c r="W48" s="1379"/>
      <c r="X48" s="1441" t="s">
        <v>57</v>
      </c>
      <c r="Y48" s="1397"/>
    </row>
    <row r="49" spans="1:25" ht="14.1" customHeight="1" x14ac:dyDescent="0.25">
      <c r="A49" s="1446">
        <f>A44+1/24/60*40</f>
        <v>0.59722222222222232</v>
      </c>
      <c r="B49" s="181"/>
      <c r="C49" s="1381">
        <f>IF(E49="","",SUM(E49:E50))</f>
        <v>5</v>
      </c>
      <c r="D49" s="1380" t="s">
        <v>51</v>
      </c>
      <c r="E49" s="61">
        <v>3</v>
      </c>
      <c r="F49" s="266" t="s">
        <v>50</v>
      </c>
      <c r="G49" s="266">
        <v>0</v>
      </c>
      <c r="H49" s="1380" t="s">
        <v>52</v>
      </c>
      <c r="I49" s="1381">
        <f>IF(E49="","",SUM(G49:G50))</f>
        <v>0</v>
      </c>
      <c r="J49" s="182"/>
      <c r="K49" s="1376"/>
      <c r="L49" s="1398"/>
      <c r="M49" s="294"/>
      <c r="N49" s="1446"/>
      <c r="O49" s="181"/>
      <c r="P49" s="1381" t="str">
        <f>IF(R49="","",SUM(R49:R50))</f>
        <v/>
      </c>
      <c r="Q49" s="1380" t="s">
        <v>51</v>
      </c>
      <c r="R49" s="61"/>
      <c r="S49" s="266" t="s">
        <v>50</v>
      </c>
      <c r="T49" s="266"/>
      <c r="U49" s="1380" t="s">
        <v>52</v>
      </c>
      <c r="V49" s="1381" t="str">
        <f>IF(R49="","",SUM(T49:T50))</f>
        <v/>
      </c>
      <c r="W49" s="182"/>
      <c r="X49" s="1374"/>
      <c r="Y49" s="1398"/>
    </row>
    <row r="50" spans="1:25" ht="14.1" customHeight="1" x14ac:dyDescent="0.25">
      <c r="A50" s="1331"/>
      <c r="B50" s="181"/>
      <c r="C50" s="1381"/>
      <c r="D50" s="1380"/>
      <c r="E50" s="61">
        <v>2</v>
      </c>
      <c r="F50" s="266" t="s">
        <v>50</v>
      </c>
      <c r="G50" s="266">
        <v>0</v>
      </c>
      <c r="H50" s="1380"/>
      <c r="I50" s="1381"/>
      <c r="J50" s="182"/>
      <c r="K50" s="1376" t="s">
        <v>333</v>
      </c>
      <c r="L50" s="1398"/>
      <c r="M50" s="294"/>
      <c r="N50" s="1331"/>
      <c r="O50" s="181"/>
      <c r="P50" s="1381"/>
      <c r="Q50" s="1380"/>
      <c r="R50" s="61"/>
      <c r="S50" s="266" t="s">
        <v>50</v>
      </c>
      <c r="T50" s="266"/>
      <c r="U50" s="1380"/>
      <c r="V50" s="1381"/>
      <c r="W50" s="182"/>
      <c r="X50" s="1375"/>
      <c r="Y50" s="1398"/>
    </row>
    <row r="51" spans="1:25" ht="14.1" customHeight="1" x14ac:dyDescent="0.25">
      <c r="A51" s="1331" t="s">
        <v>474</v>
      </c>
      <c r="B51" s="181"/>
      <c r="C51" s="265"/>
      <c r="D51" s="266"/>
      <c r="E51" s="61"/>
      <c r="F51" s="266" t="s">
        <v>335</v>
      </c>
      <c r="G51" s="266"/>
      <c r="H51" s="266"/>
      <c r="I51" s="265"/>
      <c r="J51" s="182"/>
      <c r="K51" s="1376"/>
      <c r="L51" s="1398"/>
      <c r="M51" s="294"/>
      <c r="N51" s="1331"/>
      <c r="O51" s="181"/>
      <c r="P51" s="265"/>
      <c r="Q51" s="266"/>
      <c r="R51" s="61"/>
      <c r="S51" s="266" t="s">
        <v>335</v>
      </c>
      <c r="T51" s="266"/>
      <c r="U51" s="266"/>
      <c r="V51" s="265"/>
      <c r="W51" s="182"/>
      <c r="X51" s="1376" t="s">
        <v>333</v>
      </c>
      <c r="Y51" s="1398"/>
    </row>
    <row r="52" spans="1:25" ht="14.1" customHeight="1" x14ac:dyDescent="0.25">
      <c r="A52" s="1445"/>
      <c r="B52" s="263"/>
      <c r="C52" s="183"/>
      <c r="D52" s="184"/>
      <c r="E52" s="110"/>
      <c r="F52" s="184"/>
      <c r="G52" s="184"/>
      <c r="H52" s="184"/>
      <c r="I52" s="183"/>
      <c r="J52" s="264"/>
      <c r="K52" s="1376"/>
      <c r="L52" s="1399"/>
      <c r="M52" s="594"/>
      <c r="N52" s="1445"/>
      <c r="O52" s="263"/>
      <c r="P52" s="183"/>
      <c r="Q52" s="184"/>
      <c r="R52" s="110"/>
      <c r="S52" s="184"/>
      <c r="T52" s="184"/>
      <c r="U52" s="184"/>
      <c r="V52" s="183"/>
      <c r="W52" s="264"/>
      <c r="X52" s="1376"/>
      <c r="Y52" s="1399"/>
    </row>
  </sheetData>
  <mergeCells count="224">
    <mergeCell ref="K33:K34"/>
    <mergeCell ref="Y48:Y52"/>
    <mergeCell ref="A49:A50"/>
    <mergeCell ref="C49:C50"/>
    <mergeCell ref="D49:D50"/>
    <mergeCell ref="H49:H50"/>
    <mergeCell ref="I49:I50"/>
    <mergeCell ref="N49:N50"/>
    <mergeCell ref="P49:P50"/>
    <mergeCell ref="Q49:Q50"/>
    <mergeCell ref="U49:U50"/>
    <mergeCell ref="V49:V50"/>
    <mergeCell ref="A51:A52"/>
    <mergeCell ref="N51:N52"/>
    <mergeCell ref="X51:X52"/>
    <mergeCell ref="K48:K49"/>
    <mergeCell ref="K50:K52"/>
    <mergeCell ref="B48:D48"/>
    <mergeCell ref="H48:J48"/>
    <mergeCell ref="L48:L52"/>
    <mergeCell ref="O48:Q48"/>
    <mergeCell ref="U48:W48"/>
    <mergeCell ref="X48:X50"/>
    <mergeCell ref="B43:D43"/>
    <mergeCell ref="H43:J43"/>
    <mergeCell ref="L43:L47"/>
    <mergeCell ref="O43:Q43"/>
    <mergeCell ref="U43:W43"/>
    <mergeCell ref="X43:X45"/>
    <mergeCell ref="K43:K44"/>
    <mergeCell ref="K45:K47"/>
    <mergeCell ref="Y43:Y47"/>
    <mergeCell ref="A44:A45"/>
    <mergeCell ref="C44:C45"/>
    <mergeCell ref="D44:D45"/>
    <mergeCell ref="H44:H45"/>
    <mergeCell ref="I44:I45"/>
    <mergeCell ref="N44:N45"/>
    <mergeCell ref="P44:P45"/>
    <mergeCell ref="Q44:Q45"/>
    <mergeCell ref="U44:U45"/>
    <mergeCell ref="V44:V45"/>
    <mergeCell ref="A46:A47"/>
    <mergeCell ref="N46:N47"/>
    <mergeCell ref="X46:X47"/>
    <mergeCell ref="B38:D38"/>
    <mergeCell ref="H38:J38"/>
    <mergeCell ref="L38:L42"/>
    <mergeCell ref="O38:Q38"/>
    <mergeCell ref="U38:W38"/>
    <mergeCell ref="X38:X40"/>
    <mergeCell ref="A41:A42"/>
    <mergeCell ref="N41:N42"/>
    <mergeCell ref="K40:K42"/>
    <mergeCell ref="A39:A40"/>
    <mergeCell ref="C39:C40"/>
    <mergeCell ref="D39:D40"/>
    <mergeCell ref="H39:H40"/>
    <mergeCell ref="I39:I40"/>
    <mergeCell ref="N39:N40"/>
    <mergeCell ref="Y38:Y42"/>
    <mergeCell ref="V39:V40"/>
    <mergeCell ref="X41:X42"/>
    <mergeCell ref="K35:K37"/>
    <mergeCell ref="U33:W33"/>
    <mergeCell ref="X33:X35"/>
    <mergeCell ref="Y33:Y37"/>
    <mergeCell ref="A34:A35"/>
    <mergeCell ref="C34:C35"/>
    <mergeCell ref="D34:D35"/>
    <mergeCell ref="H34:H35"/>
    <mergeCell ref="I34:I35"/>
    <mergeCell ref="N34:N35"/>
    <mergeCell ref="P34:P35"/>
    <mergeCell ref="Q34:Q35"/>
    <mergeCell ref="U34:U35"/>
    <mergeCell ref="V34:V35"/>
    <mergeCell ref="A36:A37"/>
    <mergeCell ref="N36:N37"/>
    <mergeCell ref="P39:P40"/>
    <mergeCell ref="Q39:Q40"/>
    <mergeCell ref="U39:U40"/>
    <mergeCell ref="K38:K39"/>
    <mergeCell ref="X36:X37"/>
    <mergeCell ref="B33:D33"/>
    <mergeCell ref="H33:J33"/>
    <mergeCell ref="L33:L37"/>
    <mergeCell ref="O33:Q33"/>
    <mergeCell ref="X8:X10"/>
    <mergeCell ref="X13:X15"/>
    <mergeCell ref="X18:X20"/>
    <mergeCell ref="X23:X25"/>
    <mergeCell ref="X28:X30"/>
    <mergeCell ref="V9:V10"/>
    <mergeCell ref="L8:L12"/>
    <mergeCell ref="O8:Q8"/>
    <mergeCell ref="U8:W8"/>
    <mergeCell ref="X11:X12"/>
    <mergeCell ref="L28:L32"/>
    <mergeCell ref="O28:Q28"/>
    <mergeCell ref="N29:N30"/>
    <mergeCell ref="P29:P30"/>
    <mergeCell ref="V29:V30"/>
    <mergeCell ref="U28:W28"/>
    <mergeCell ref="N16:N17"/>
    <mergeCell ref="B18:D18"/>
    <mergeCell ref="K13:K14"/>
    <mergeCell ref="K15:K17"/>
    <mergeCell ref="A1:L1"/>
    <mergeCell ref="N1:Y1"/>
    <mergeCell ref="B2:F2"/>
    <mergeCell ref="O2:S2"/>
    <mergeCell ref="G3:H3"/>
    <mergeCell ref="I3:L3"/>
    <mergeCell ref="T3:U3"/>
    <mergeCell ref="V3:Y3"/>
    <mergeCell ref="B4:F4"/>
    <mergeCell ref="G4:H4"/>
    <mergeCell ref="I4:L4"/>
    <mergeCell ref="O4:S4"/>
    <mergeCell ref="T4:U4"/>
    <mergeCell ref="V4:Y4"/>
    <mergeCell ref="B5:F5"/>
    <mergeCell ref="G5:H5"/>
    <mergeCell ref="I5:L5"/>
    <mergeCell ref="O5:S5"/>
    <mergeCell ref="T5:U5"/>
    <mergeCell ref="V5:Y5"/>
    <mergeCell ref="B7:D7"/>
    <mergeCell ref="H7:J7"/>
    <mergeCell ref="K7:L7"/>
    <mergeCell ref="O7:Q7"/>
    <mergeCell ref="U7:W7"/>
    <mergeCell ref="X7:Y7"/>
    <mergeCell ref="A9:A10"/>
    <mergeCell ref="C9:C10"/>
    <mergeCell ref="D9:D10"/>
    <mergeCell ref="H9:H10"/>
    <mergeCell ref="I9:I10"/>
    <mergeCell ref="B8:D8"/>
    <mergeCell ref="H8:J8"/>
    <mergeCell ref="A11:A12"/>
    <mergeCell ref="K8:K9"/>
    <mergeCell ref="K10:K12"/>
    <mergeCell ref="Y8:Y12"/>
    <mergeCell ref="N9:N10"/>
    <mergeCell ref="P9:P10"/>
    <mergeCell ref="Q9:Q10"/>
    <mergeCell ref="U9:U10"/>
    <mergeCell ref="N11:N12"/>
    <mergeCell ref="Y13:Y17"/>
    <mergeCell ref="A16:A17"/>
    <mergeCell ref="X16:X17"/>
    <mergeCell ref="B13:D13"/>
    <mergeCell ref="H13:J13"/>
    <mergeCell ref="L13:L17"/>
    <mergeCell ref="O13:Q13"/>
    <mergeCell ref="U13:W13"/>
    <mergeCell ref="U14:U15"/>
    <mergeCell ref="A14:A15"/>
    <mergeCell ref="C14:C15"/>
    <mergeCell ref="D14:D15"/>
    <mergeCell ref="H14:H15"/>
    <mergeCell ref="I14:I15"/>
    <mergeCell ref="N14:N15"/>
    <mergeCell ref="P14:P15"/>
    <mergeCell ref="Q14:Q15"/>
    <mergeCell ref="V14:V15"/>
    <mergeCell ref="H18:J18"/>
    <mergeCell ref="L18:L22"/>
    <mergeCell ref="O18:Q18"/>
    <mergeCell ref="U18:W18"/>
    <mergeCell ref="U19:U20"/>
    <mergeCell ref="N21:N22"/>
    <mergeCell ref="Y18:Y22"/>
    <mergeCell ref="X21:X22"/>
    <mergeCell ref="A19:A20"/>
    <mergeCell ref="C19:C20"/>
    <mergeCell ref="D19:D20"/>
    <mergeCell ref="H19:H20"/>
    <mergeCell ref="I19:I20"/>
    <mergeCell ref="N19:N20"/>
    <mergeCell ref="P19:P20"/>
    <mergeCell ref="Q19:Q20"/>
    <mergeCell ref="V19:V20"/>
    <mergeCell ref="A21:A22"/>
    <mergeCell ref="K18:K19"/>
    <mergeCell ref="K20:K22"/>
    <mergeCell ref="B23:D23"/>
    <mergeCell ref="H23:J23"/>
    <mergeCell ref="L23:L27"/>
    <mergeCell ref="O23:Q23"/>
    <mergeCell ref="U23:W23"/>
    <mergeCell ref="U24:U25"/>
    <mergeCell ref="Y23:Y27"/>
    <mergeCell ref="A24:A25"/>
    <mergeCell ref="C24:C25"/>
    <mergeCell ref="D24:D25"/>
    <mergeCell ref="H24:H25"/>
    <mergeCell ref="I24:I25"/>
    <mergeCell ref="N24:N25"/>
    <mergeCell ref="P24:P25"/>
    <mergeCell ref="Q24:Q25"/>
    <mergeCell ref="V24:V25"/>
    <mergeCell ref="N26:N27"/>
    <mergeCell ref="X26:X27"/>
    <mergeCell ref="A26:A27"/>
    <mergeCell ref="K23:K24"/>
    <mergeCell ref="K25:K27"/>
    <mergeCell ref="U29:U30"/>
    <mergeCell ref="Q29:Q30"/>
    <mergeCell ref="N31:N32"/>
    <mergeCell ref="Y28:Y32"/>
    <mergeCell ref="A29:A30"/>
    <mergeCell ref="D29:D30"/>
    <mergeCell ref="H29:H30"/>
    <mergeCell ref="X31:X32"/>
    <mergeCell ref="A31:A32"/>
    <mergeCell ref="B28:D28"/>
    <mergeCell ref="H28:J28"/>
    <mergeCell ref="C29:C30"/>
    <mergeCell ref="I29:I30"/>
    <mergeCell ref="K28:K29"/>
    <mergeCell ref="K30:K32"/>
  </mergeCells>
  <phoneticPr fontId="3"/>
  <pageMargins left="0.70866141732283472" right="0.70866141732283472" top="0.94488188976377963" bottom="0.74803149606299213" header="0.51181102362204722" footer="0.31496062992125984"/>
  <pageSetup paperSize="9" scale="86" orientation="portrait" r:id="rId1"/>
  <headerFooter>
    <oddHeader xml:space="preserve">&amp;C&amp;16チャレンジトーナメント&amp;14
</oddHeader>
  </headerFooter>
  <rowBreaks count="1" manualBreakCount="1">
    <brk id="52" max="24" man="1"/>
  </rowBreaks>
  <colBreaks count="1" manualBreakCount="1">
    <brk id="12" max="51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8972B-FB4A-4A28-AFF5-188D55C1C606}">
  <sheetPr codeName="Sheet21">
    <tabColor rgb="FF00FFFF"/>
    <pageSetUpPr fitToPage="1"/>
  </sheetPr>
  <dimension ref="A1:Y48"/>
  <sheetViews>
    <sheetView workbookViewId="0">
      <selection sqref="A1:L1"/>
    </sheetView>
  </sheetViews>
  <sheetFormatPr defaultRowHeight="12.75" x14ac:dyDescent="0.25"/>
  <cols>
    <col min="1" max="1" width="13.3984375" customWidth="1"/>
    <col min="2" max="2" width="12.1328125" customWidth="1"/>
    <col min="3" max="3" width="4.46484375" customWidth="1"/>
    <col min="4" max="4" width="3.59765625" customWidth="1"/>
    <col min="5" max="5" width="4.46484375" customWidth="1"/>
    <col min="6" max="6" width="6.59765625" customWidth="1"/>
    <col min="7" max="7" width="4.46484375" customWidth="1"/>
    <col min="8" max="8" width="3.59765625" customWidth="1"/>
    <col min="9" max="9" width="4.46484375" customWidth="1"/>
    <col min="10" max="10" width="12.1328125" customWidth="1"/>
    <col min="11" max="11" width="5.86328125" bestFit="1" customWidth="1"/>
    <col min="12" max="12" width="13.59765625" customWidth="1"/>
    <col min="13" max="13" width="5.1328125" customWidth="1"/>
    <col min="14" max="14" width="13.3984375" customWidth="1"/>
    <col min="15" max="15" width="12.1328125" customWidth="1"/>
    <col min="16" max="16" width="4.46484375" customWidth="1"/>
    <col min="17" max="17" width="3.59765625" customWidth="1"/>
    <col min="18" max="18" width="4.46484375" customWidth="1"/>
    <col min="19" max="19" width="6.59765625" customWidth="1"/>
    <col min="20" max="20" width="4.46484375" customWidth="1"/>
    <col min="21" max="21" width="3.59765625" customWidth="1"/>
    <col min="22" max="22" width="4.46484375" customWidth="1"/>
    <col min="23" max="23" width="12.1328125" customWidth="1"/>
    <col min="24" max="24" width="5.86328125" bestFit="1" customWidth="1"/>
    <col min="25" max="25" width="13.59765625" customWidth="1"/>
  </cols>
  <sheetData>
    <row r="1" spans="1:13" ht="22.5" customHeight="1" x14ac:dyDescent="0.25">
      <c r="A1" s="1282" t="s">
        <v>68</v>
      </c>
      <c r="B1" s="1282"/>
      <c r="C1" s="1282"/>
      <c r="D1" s="1282"/>
      <c r="E1" s="1282"/>
      <c r="F1" s="1282"/>
      <c r="G1" s="1282"/>
      <c r="H1" s="1282"/>
      <c r="I1" s="1282"/>
      <c r="J1" s="1282"/>
      <c r="K1" s="1282"/>
      <c r="L1" s="1282"/>
      <c r="M1" s="448"/>
    </row>
    <row r="2" spans="1:13" ht="30.4" customHeight="1" x14ac:dyDescent="0.25">
      <c r="A2" s="143"/>
      <c r="B2" s="1269"/>
      <c r="C2" s="1284"/>
      <c r="D2" s="1284"/>
      <c r="E2" s="1284"/>
      <c r="F2" s="1284"/>
      <c r="G2" s="139"/>
      <c r="H2" s="138"/>
      <c r="I2" s="138"/>
      <c r="J2" s="138"/>
      <c r="K2" s="138"/>
      <c r="L2" s="138"/>
      <c r="M2" s="138"/>
    </row>
    <row r="3" spans="1:13" ht="30.4" customHeight="1" x14ac:dyDescent="0.25">
      <c r="A3" s="144" t="s">
        <v>33</v>
      </c>
      <c r="B3" s="145">
        <v>7</v>
      </c>
      <c r="C3" s="146" t="s">
        <v>34</v>
      </c>
      <c r="D3" s="146"/>
      <c r="E3" s="146">
        <v>8</v>
      </c>
      <c r="F3" s="147" t="s">
        <v>35</v>
      </c>
      <c r="G3" s="1285" t="s">
        <v>41</v>
      </c>
      <c r="H3" s="1286"/>
      <c r="I3" s="1285"/>
      <c r="J3" s="1287"/>
      <c r="K3" s="1287"/>
      <c r="L3" s="1286"/>
      <c r="M3" s="595"/>
    </row>
    <row r="4" spans="1:13" ht="30.4" customHeight="1" x14ac:dyDescent="0.25">
      <c r="A4" s="144" t="s">
        <v>27</v>
      </c>
      <c r="B4" s="1291" t="s">
        <v>259</v>
      </c>
      <c r="C4" s="1292"/>
      <c r="D4" s="1292"/>
      <c r="E4" s="1292"/>
      <c r="F4" s="1293"/>
      <c r="G4" s="1285" t="s">
        <v>28</v>
      </c>
      <c r="H4" s="1286"/>
      <c r="I4" s="1285" t="s">
        <v>70</v>
      </c>
      <c r="J4" s="1287"/>
      <c r="K4" s="1287"/>
      <c r="L4" s="1286"/>
      <c r="M4" s="595"/>
    </row>
    <row r="5" spans="1:13" ht="30.4" customHeight="1" x14ac:dyDescent="0.25">
      <c r="A5" s="148" t="s">
        <v>40</v>
      </c>
      <c r="B5" s="1288"/>
      <c r="C5" s="1289"/>
      <c r="D5" s="1289"/>
      <c r="E5" s="1289"/>
      <c r="F5" s="1289"/>
      <c r="G5" s="1288" t="s">
        <v>29</v>
      </c>
      <c r="H5" s="1290"/>
      <c r="I5" s="1288" t="s">
        <v>148</v>
      </c>
      <c r="J5" s="1289"/>
      <c r="K5" s="1289"/>
      <c r="L5" s="1290"/>
      <c r="M5" s="139"/>
    </row>
    <row r="6" spans="1:13" ht="13.5" customHeight="1" x14ac:dyDescent="0.25">
      <c r="A6" s="138"/>
      <c r="B6" s="138"/>
      <c r="C6" s="138"/>
      <c r="D6" s="138"/>
      <c r="E6" s="138"/>
      <c r="F6" s="139"/>
      <c r="G6" s="139"/>
      <c r="H6" s="138"/>
      <c r="I6" s="138"/>
      <c r="J6" s="138"/>
      <c r="K6" s="138"/>
      <c r="L6" s="138"/>
      <c r="M6" s="138"/>
    </row>
    <row r="7" spans="1:13" ht="30.4" customHeight="1" x14ac:dyDescent="0.25">
      <c r="A7" s="148" t="s">
        <v>30</v>
      </c>
      <c r="B7" s="1294" t="s">
        <v>12</v>
      </c>
      <c r="C7" s="1295"/>
      <c r="D7" s="1295"/>
      <c r="E7" s="149"/>
      <c r="F7" s="150" t="s">
        <v>1</v>
      </c>
      <c r="G7" s="149"/>
      <c r="H7" s="1278" t="s">
        <v>12</v>
      </c>
      <c r="I7" s="1278"/>
      <c r="J7" s="1279"/>
      <c r="K7" s="1280" t="s">
        <v>23</v>
      </c>
      <c r="L7" s="1281"/>
      <c r="M7" s="139"/>
    </row>
    <row r="8" spans="1:13" ht="30.4" customHeight="1" x14ac:dyDescent="0.25">
      <c r="A8" s="151" t="s">
        <v>3</v>
      </c>
      <c r="B8" s="1270" t="s">
        <v>336</v>
      </c>
      <c r="C8" s="1271"/>
      <c r="D8" s="1271"/>
      <c r="E8" s="1271"/>
      <c r="F8" s="136" t="s">
        <v>31</v>
      </c>
      <c r="G8" s="1447"/>
      <c r="H8" s="1447"/>
      <c r="I8" s="1447"/>
      <c r="J8" s="1447"/>
      <c r="K8" s="204"/>
      <c r="L8" s="214"/>
      <c r="M8" s="304"/>
    </row>
    <row r="9" spans="1:13" ht="30.4" customHeight="1" x14ac:dyDescent="0.25">
      <c r="A9" s="1283" t="s">
        <v>522</v>
      </c>
      <c r="B9" s="137"/>
      <c r="C9" s="1275"/>
      <c r="D9" s="1277" t="s">
        <v>120</v>
      </c>
      <c r="E9" s="138"/>
      <c r="F9" s="139" t="s">
        <v>32</v>
      </c>
      <c r="G9" s="139"/>
      <c r="H9" s="1276" t="s">
        <v>121</v>
      </c>
      <c r="I9" s="1275"/>
      <c r="J9" s="139"/>
      <c r="K9" s="211" t="s">
        <v>57</v>
      </c>
      <c r="L9" s="215"/>
      <c r="M9" s="304"/>
    </row>
    <row r="10" spans="1:13" ht="30.4" customHeight="1" x14ac:dyDescent="0.25">
      <c r="A10" s="1273"/>
      <c r="B10" s="137"/>
      <c r="C10" s="1275"/>
      <c r="D10" s="1277"/>
      <c r="E10" s="138"/>
      <c r="F10" s="139" t="s">
        <v>32</v>
      </c>
      <c r="G10" s="139"/>
      <c r="H10" s="1276"/>
      <c r="I10" s="1275"/>
      <c r="J10" s="139"/>
      <c r="K10" s="211" t="s">
        <v>58</v>
      </c>
      <c r="L10" s="215"/>
      <c r="M10" s="304"/>
    </row>
    <row r="11" spans="1:13" ht="30.4" customHeight="1" x14ac:dyDescent="0.3">
      <c r="A11" s="1274" t="s">
        <v>77</v>
      </c>
      <c r="B11" s="137"/>
      <c r="C11" s="207"/>
      <c r="D11" s="1277"/>
      <c r="E11" s="138"/>
      <c r="F11" s="255"/>
      <c r="G11" s="139"/>
      <c r="H11" s="1276"/>
      <c r="I11" s="207"/>
      <c r="J11" s="139"/>
      <c r="K11" s="211" t="s">
        <v>2</v>
      </c>
      <c r="L11" s="215"/>
      <c r="M11" s="304"/>
    </row>
    <row r="12" spans="1:13" ht="30.4" customHeight="1" x14ac:dyDescent="0.25">
      <c r="A12" s="1274"/>
      <c r="B12" s="137"/>
      <c r="C12" s="207"/>
      <c r="D12" s="1277"/>
      <c r="E12" s="138"/>
      <c r="F12" s="256"/>
      <c r="G12" s="139"/>
      <c r="H12" s="1276"/>
      <c r="I12" s="207"/>
      <c r="J12" s="139"/>
      <c r="K12" s="211" t="s">
        <v>2</v>
      </c>
      <c r="L12" s="215"/>
      <c r="M12" s="304"/>
    </row>
    <row r="13" spans="1:13" ht="30.4" customHeight="1" x14ac:dyDescent="0.25">
      <c r="A13" s="161"/>
      <c r="B13" s="201"/>
      <c r="C13" s="141"/>
      <c r="D13" s="202"/>
      <c r="E13" s="142"/>
      <c r="F13" s="202"/>
      <c r="G13" s="202"/>
      <c r="H13" s="202"/>
      <c r="I13" s="141"/>
      <c r="J13" s="202"/>
      <c r="K13" s="212"/>
      <c r="L13" s="216"/>
      <c r="M13" s="304"/>
    </row>
    <row r="14" spans="1:13" ht="30.4" customHeight="1" x14ac:dyDescent="0.25">
      <c r="A14" s="151" t="s">
        <v>4</v>
      </c>
      <c r="B14" s="1270"/>
      <c r="C14" s="1271"/>
      <c r="D14" s="1271"/>
      <c r="E14" s="1271"/>
      <c r="F14" s="136" t="s">
        <v>31</v>
      </c>
      <c r="G14" s="1359"/>
      <c r="H14" s="1359"/>
      <c r="I14" s="1359"/>
      <c r="J14" s="1359"/>
      <c r="K14" s="204"/>
      <c r="L14" s="214"/>
      <c r="M14" s="304"/>
    </row>
    <row r="15" spans="1:13" ht="30.4" customHeight="1" x14ac:dyDescent="0.25">
      <c r="A15" s="1273" t="s">
        <v>523</v>
      </c>
      <c r="B15" s="137"/>
      <c r="C15" s="1275"/>
      <c r="D15" s="1333" t="s">
        <v>38</v>
      </c>
      <c r="E15" s="138"/>
      <c r="F15" s="139" t="s">
        <v>32</v>
      </c>
      <c r="G15" s="139"/>
      <c r="H15" s="1333" t="s">
        <v>39</v>
      </c>
      <c r="I15" s="1275"/>
      <c r="J15" s="139"/>
      <c r="K15" s="211" t="s">
        <v>57</v>
      </c>
      <c r="L15" s="215"/>
      <c r="M15" s="304"/>
    </row>
    <row r="16" spans="1:13" ht="30.4" customHeight="1" x14ac:dyDescent="0.25">
      <c r="A16" s="1273"/>
      <c r="B16" s="137"/>
      <c r="C16" s="1275"/>
      <c r="D16" s="1333"/>
      <c r="E16" s="138"/>
      <c r="F16" s="139" t="s">
        <v>32</v>
      </c>
      <c r="G16" s="139"/>
      <c r="H16" s="1333"/>
      <c r="I16" s="1275"/>
      <c r="J16" s="139"/>
      <c r="K16" s="211" t="s">
        <v>58</v>
      </c>
      <c r="L16" s="215"/>
      <c r="M16" s="304"/>
    </row>
    <row r="17" spans="1:25" ht="30.4" customHeight="1" x14ac:dyDescent="0.25">
      <c r="A17" s="1274" t="s">
        <v>67</v>
      </c>
      <c r="B17" s="137"/>
      <c r="C17" s="1275"/>
      <c r="D17" s="1333"/>
      <c r="E17" s="138"/>
      <c r="F17" s="304"/>
      <c r="G17" s="139"/>
      <c r="H17" s="1333"/>
      <c r="I17" s="1275"/>
      <c r="J17" s="139"/>
      <c r="K17" s="211" t="s">
        <v>2</v>
      </c>
      <c r="L17" s="215"/>
      <c r="M17" s="120"/>
    </row>
    <row r="18" spans="1:25" ht="30.4" customHeight="1" x14ac:dyDescent="0.25">
      <c r="A18" s="1274"/>
      <c r="B18" s="137"/>
      <c r="C18" s="1275"/>
      <c r="D18" s="1333"/>
      <c r="E18" s="138"/>
      <c r="F18" s="304"/>
      <c r="G18" s="139"/>
      <c r="H18" s="1333"/>
      <c r="I18" s="1275"/>
      <c r="J18" s="139"/>
      <c r="K18" s="211" t="s">
        <v>2</v>
      </c>
      <c r="L18" s="215"/>
      <c r="M18" s="138"/>
    </row>
    <row r="19" spans="1:25" ht="11.25" customHeight="1" x14ac:dyDescent="0.25">
      <c r="A19" s="161"/>
      <c r="B19" s="201"/>
      <c r="C19" s="141"/>
      <c r="D19" s="202"/>
      <c r="E19" s="142"/>
      <c r="F19" s="202"/>
      <c r="G19" s="202"/>
      <c r="H19" s="202"/>
      <c r="I19" s="141"/>
      <c r="J19" s="202"/>
      <c r="K19" s="212"/>
      <c r="L19" s="213"/>
      <c r="M19" s="138"/>
    </row>
    <row r="20" spans="1:25" ht="20.25" customHeight="1" x14ac:dyDescent="0.25">
      <c r="A20" s="1280" t="s">
        <v>524</v>
      </c>
      <c r="B20" s="136"/>
      <c r="C20" s="205"/>
      <c r="D20" s="206"/>
      <c r="E20" s="206"/>
      <c r="F20" s="136"/>
      <c r="G20" s="136"/>
      <c r="H20" s="206"/>
      <c r="I20" s="205"/>
      <c r="J20" s="136"/>
      <c r="K20" s="138"/>
      <c r="L20" s="209"/>
      <c r="M20" s="138"/>
    </row>
    <row r="21" spans="1:25" ht="20.25" customHeight="1" x14ac:dyDescent="0.25">
      <c r="A21" s="1268"/>
      <c r="B21" s="139"/>
      <c r="C21" s="207"/>
      <c r="D21" s="138"/>
      <c r="E21" s="138"/>
      <c r="F21" s="139"/>
      <c r="G21" s="139"/>
      <c r="H21" s="138"/>
      <c r="I21" s="207"/>
      <c r="J21" s="139"/>
      <c r="K21" s="138"/>
      <c r="L21" s="209"/>
      <c r="M21" s="138"/>
    </row>
    <row r="22" spans="1:25" ht="14.1" customHeight="1" x14ac:dyDescent="0.25">
      <c r="A22" s="1268" t="s">
        <v>6</v>
      </c>
      <c r="B22" s="139"/>
      <c r="C22" s="207"/>
      <c r="D22" s="138"/>
      <c r="E22" s="138"/>
      <c r="F22" s="139"/>
      <c r="G22" s="139"/>
      <c r="H22" s="138"/>
      <c r="I22" s="207"/>
      <c r="J22" s="139"/>
      <c r="K22" s="138"/>
      <c r="L22" s="209"/>
      <c r="M22" s="138"/>
    </row>
    <row r="23" spans="1:25" ht="17.100000000000001" customHeight="1" x14ac:dyDescent="0.25">
      <c r="A23" s="1269"/>
      <c r="B23" s="202"/>
      <c r="C23" s="208"/>
      <c r="D23" s="142"/>
      <c r="E23" s="142"/>
      <c r="F23" s="202"/>
      <c r="G23" s="202"/>
      <c r="H23" s="142"/>
      <c r="I23" s="208"/>
      <c r="J23" s="202"/>
      <c r="K23" s="142"/>
      <c r="L23" s="210"/>
    </row>
    <row r="24" spans="1:25" ht="17.100000000000001" customHeight="1" x14ac:dyDescent="0.25">
      <c r="A24" s="139"/>
      <c r="B24" s="139"/>
      <c r="C24" s="140"/>
      <c r="D24" s="139"/>
      <c r="E24" s="138"/>
      <c r="F24" s="139"/>
      <c r="G24" s="139"/>
      <c r="H24" s="139"/>
      <c r="I24" s="140"/>
      <c r="J24" s="139"/>
      <c r="K24" s="138"/>
      <c r="L24" s="138"/>
    </row>
    <row r="25" spans="1:25" ht="30" x14ac:dyDescent="0.25">
      <c r="A25" s="1328" t="s">
        <v>266</v>
      </c>
      <c r="B25" s="1329"/>
      <c r="C25" s="1329"/>
      <c r="D25" s="1329"/>
      <c r="E25" s="1329"/>
      <c r="F25" s="1329"/>
      <c r="G25" s="1329"/>
      <c r="H25" s="1329"/>
      <c r="I25" s="1329"/>
      <c r="J25" s="1329"/>
      <c r="K25" s="1329"/>
      <c r="L25" s="1329"/>
      <c r="M25" s="1329"/>
      <c r="N25" s="1329"/>
      <c r="O25" s="1329"/>
      <c r="P25" s="1329"/>
      <c r="Q25" s="1329"/>
      <c r="R25" s="1329"/>
      <c r="S25" s="1329"/>
      <c r="T25" s="1329"/>
      <c r="U25" s="1329"/>
      <c r="V25" s="1329"/>
      <c r="W25" s="1329"/>
      <c r="X25" s="1329"/>
      <c r="Y25" s="1329"/>
    </row>
    <row r="26" spans="1:25" ht="45.75" customHeight="1" x14ac:dyDescent="0.25">
      <c r="A26" s="1330" t="s">
        <v>268</v>
      </c>
      <c r="B26" s="1330"/>
      <c r="C26" s="1330"/>
      <c r="D26" s="1330"/>
      <c r="E26" s="1330"/>
      <c r="F26" s="1330"/>
      <c r="G26" s="1330"/>
      <c r="H26" s="1330"/>
      <c r="I26" s="1330"/>
      <c r="J26" s="1330"/>
      <c r="K26" s="1330"/>
      <c r="L26" s="1330"/>
      <c r="M26" s="1330"/>
      <c r="N26" s="1330"/>
      <c r="O26" s="1330"/>
      <c r="P26" s="1330"/>
      <c r="Q26" s="1330"/>
      <c r="R26" s="1330"/>
      <c r="S26" s="1330"/>
      <c r="T26" s="1330"/>
      <c r="U26" s="1330"/>
      <c r="V26" s="1330"/>
      <c r="W26" s="1330"/>
      <c r="X26" s="1330"/>
      <c r="Y26" s="1330"/>
    </row>
    <row r="27" spans="1:25" x14ac:dyDescent="0.25">
      <c r="F27" s="1"/>
      <c r="G27" s="1"/>
    </row>
    <row r="28" spans="1:25" ht="30.4" customHeight="1" x14ac:dyDescent="0.25">
      <c r="A28" s="148" t="s">
        <v>30</v>
      </c>
      <c r="B28" s="1294" t="s">
        <v>12</v>
      </c>
      <c r="C28" s="1295"/>
      <c r="D28" s="1295"/>
      <c r="E28" s="149"/>
      <c r="F28" s="150" t="s">
        <v>1</v>
      </c>
      <c r="G28" s="149"/>
      <c r="H28" s="1278" t="s">
        <v>12</v>
      </c>
      <c r="I28" s="1278"/>
      <c r="J28" s="1279"/>
      <c r="K28" s="1280" t="s">
        <v>23</v>
      </c>
      <c r="L28" s="1281"/>
      <c r="M28" s="253"/>
      <c r="N28" s="148" t="s">
        <v>30</v>
      </c>
      <c r="O28" s="1294" t="s">
        <v>12</v>
      </c>
      <c r="P28" s="1295"/>
      <c r="Q28" s="1295"/>
      <c r="R28" s="149"/>
      <c r="S28" s="150" t="s">
        <v>1</v>
      </c>
      <c r="T28" s="149"/>
      <c r="U28" s="1278" t="s">
        <v>12</v>
      </c>
      <c r="V28" s="1278"/>
      <c r="W28" s="1279"/>
      <c r="X28" s="1280" t="s">
        <v>23</v>
      </c>
      <c r="Y28" s="1281"/>
    </row>
    <row r="29" spans="1:25" ht="30.4" customHeight="1" x14ac:dyDescent="0.25">
      <c r="A29" s="537" t="s">
        <v>7</v>
      </c>
      <c r="B29" s="1326"/>
      <c r="C29" s="1272"/>
      <c r="D29" s="1272"/>
      <c r="E29" s="1272"/>
      <c r="F29" s="136" t="s">
        <v>31</v>
      </c>
      <c r="G29" s="1272"/>
      <c r="H29" s="1272"/>
      <c r="I29" s="1272"/>
      <c r="J29" s="1272"/>
      <c r="K29" s="1320" t="s">
        <v>338</v>
      </c>
      <c r="L29" s="1321"/>
      <c r="M29" s="215"/>
      <c r="N29" s="151" t="s">
        <v>8</v>
      </c>
      <c r="O29" s="1326"/>
      <c r="P29" s="1272"/>
      <c r="Q29" s="1272"/>
      <c r="R29" s="1272"/>
      <c r="S29" s="136" t="s">
        <v>31</v>
      </c>
      <c r="T29" s="1272"/>
      <c r="U29" s="1272"/>
      <c r="V29" s="1272"/>
      <c r="W29" s="1272"/>
      <c r="X29" s="1320" t="s">
        <v>340</v>
      </c>
      <c r="Y29" s="1321"/>
    </row>
    <row r="30" spans="1:25" ht="30.4" customHeight="1" x14ac:dyDescent="0.25">
      <c r="A30" s="1283" t="s">
        <v>525</v>
      </c>
      <c r="B30" s="137"/>
      <c r="C30" s="1275"/>
      <c r="D30" s="1277" t="s">
        <v>120</v>
      </c>
      <c r="E30" s="138"/>
      <c r="F30" s="139" t="s">
        <v>32</v>
      </c>
      <c r="G30" s="139"/>
      <c r="H30" s="1276" t="s">
        <v>121</v>
      </c>
      <c r="I30" s="1275"/>
      <c r="J30" s="139"/>
      <c r="K30" s="1322"/>
      <c r="L30" s="1323"/>
      <c r="M30" s="215"/>
      <c r="N30" s="1283" t="str">
        <f>A30</f>
        <v>13:30～</v>
      </c>
      <c r="O30" s="137"/>
      <c r="P30" s="1275"/>
      <c r="Q30" s="1277" t="s">
        <v>120</v>
      </c>
      <c r="R30" s="138"/>
      <c r="S30" s="139" t="s">
        <v>32</v>
      </c>
      <c r="T30" s="139"/>
      <c r="U30" s="1276" t="s">
        <v>121</v>
      </c>
      <c r="V30" s="1275"/>
      <c r="W30" s="139"/>
      <c r="X30" s="1322"/>
      <c r="Y30" s="1323"/>
    </row>
    <row r="31" spans="1:25" ht="30.4" customHeight="1" x14ac:dyDescent="0.25">
      <c r="A31" s="1273"/>
      <c r="B31" s="137"/>
      <c r="C31" s="1275"/>
      <c r="D31" s="1277"/>
      <c r="E31" s="138"/>
      <c r="F31" s="139" t="s">
        <v>32</v>
      </c>
      <c r="G31" s="139"/>
      <c r="H31" s="1276"/>
      <c r="I31" s="1275"/>
      <c r="J31" s="139"/>
      <c r="K31" s="1322"/>
      <c r="L31" s="1323"/>
      <c r="M31" s="215"/>
      <c r="N31" s="1273"/>
      <c r="O31" s="137"/>
      <c r="P31" s="1275"/>
      <c r="Q31" s="1277"/>
      <c r="R31" s="138"/>
      <c r="S31" s="139" t="s">
        <v>32</v>
      </c>
      <c r="T31" s="139"/>
      <c r="U31" s="1276"/>
      <c r="V31" s="1275"/>
      <c r="W31" s="139"/>
      <c r="X31" s="1322"/>
      <c r="Y31" s="1323"/>
    </row>
    <row r="32" spans="1:25" ht="30.4" customHeight="1" x14ac:dyDescent="0.25">
      <c r="A32" s="152"/>
      <c r="B32" s="137"/>
      <c r="C32" s="140"/>
      <c r="D32" s="512"/>
      <c r="E32" s="138"/>
      <c r="F32" s="139" t="s">
        <v>32</v>
      </c>
      <c r="G32" s="139"/>
      <c r="H32" s="511"/>
      <c r="I32" s="140"/>
      <c r="J32" s="139"/>
      <c r="K32" s="1322"/>
      <c r="L32" s="1323"/>
      <c r="M32" s="215"/>
      <c r="N32" s="152"/>
      <c r="O32" s="137"/>
      <c r="P32" s="140"/>
      <c r="Q32" s="512"/>
      <c r="R32" s="138"/>
      <c r="S32" s="139" t="s">
        <v>32</v>
      </c>
      <c r="T32" s="139"/>
      <c r="U32" s="511"/>
      <c r="V32" s="140"/>
      <c r="W32" s="139"/>
      <c r="X32" s="1322"/>
      <c r="Y32" s="1323"/>
    </row>
    <row r="33" spans="1:25" ht="30.4" customHeight="1" x14ac:dyDescent="0.25">
      <c r="A33" s="152"/>
      <c r="B33" s="137"/>
      <c r="C33" s="140"/>
      <c r="D33" s="512"/>
      <c r="E33" s="138"/>
      <c r="F33" s="139" t="s">
        <v>32</v>
      </c>
      <c r="G33" s="139"/>
      <c r="H33" s="511"/>
      <c r="I33" s="140"/>
      <c r="J33" s="139"/>
      <c r="K33" s="1322"/>
      <c r="L33" s="1323"/>
      <c r="M33" s="215"/>
      <c r="N33" s="152"/>
      <c r="O33" s="137"/>
      <c r="P33" s="140"/>
      <c r="Q33" s="512"/>
      <c r="R33" s="138"/>
      <c r="S33" s="139" t="s">
        <v>32</v>
      </c>
      <c r="T33" s="139"/>
      <c r="U33" s="511"/>
      <c r="V33" s="140"/>
      <c r="W33" s="139"/>
      <c r="X33" s="1322"/>
      <c r="Y33" s="1323"/>
    </row>
    <row r="34" spans="1:25" ht="30.4" customHeight="1" x14ac:dyDescent="0.25">
      <c r="A34" s="152" t="s">
        <v>66</v>
      </c>
      <c r="B34" s="137"/>
      <c r="C34" s="207"/>
      <c r="D34" s="512"/>
      <c r="E34" s="138"/>
      <c r="F34" s="266" t="s">
        <v>335</v>
      </c>
      <c r="G34" s="139"/>
      <c r="H34" s="511"/>
      <c r="I34" s="207"/>
      <c r="J34" s="139"/>
      <c r="K34" s="1324"/>
      <c r="L34" s="1325"/>
      <c r="M34" s="215"/>
      <c r="N34" s="152" t="s">
        <v>66</v>
      </c>
      <c r="O34" s="137"/>
      <c r="P34" s="207"/>
      <c r="Q34" s="512"/>
      <c r="R34" s="138"/>
      <c r="S34" s="266" t="s">
        <v>335</v>
      </c>
      <c r="T34" s="139"/>
      <c r="U34" s="511"/>
      <c r="V34" s="207"/>
      <c r="W34" s="139"/>
      <c r="X34" s="1324"/>
      <c r="Y34" s="1325"/>
    </row>
    <row r="35" spans="1:25" ht="30.4" customHeight="1" x14ac:dyDescent="0.25">
      <c r="A35" s="537" t="s">
        <v>36</v>
      </c>
      <c r="B35" s="1326"/>
      <c r="C35" s="1272"/>
      <c r="D35" s="1272"/>
      <c r="E35" s="1272"/>
      <c r="F35" s="136" t="s">
        <v>31</v>
      </c>
      <c r="G35" s="1272"/>
      <c r="H35" s="1272"/>
      <c r="I35" s="1272"/>
      <c r="J35" s="1327"/>
      <c r="K35" s="1320" t="s">
        <v>339</v>
      </c>
      <c r="L35" s="1321"/>
      <c r="M35" s="215"/>
      <c r="N35" s="151" t="s">
        <v>37</v>
      </c>
      <c r="O35" s="1326"/>
      <c r="P35" s="1272"/>
      <c r="Q35" s="1272"/>
      <c r="R35" s="1272"/>
      <c r="S35" s="136" t="s">
        <v>31</v>
      </c>
      <c r="T35" s="1272"/>
      <c r="U35" s="1272"/>
      <c r="V35" s="1272"/>
      <c r="W35" s="1327"/>
      <c r="X35" s="1320" t="s">
        <v>479</v>
      </c>
      <c r="Y35" s="1321"/>
    </row>
    <row r="36" spans="1:25" ht="30.4" customHeight="1" x14ac:dyDescent="0.25">
      <c r="A36" s="1273" t="s">
        <v>526</v>
      </c>
      <c r="B36" s="137"/>
      <c r="C36" s="1275"/>
      <c r="D36" s="1277" t="s">
        <v>120</v>
      </c>
      <c r="E36" s="138"/>
      <c r="F36" s="139" t="s">
        <v>32</v>
      </c>
      <c r="G36" s="139"/>
      <c r="H36" s="1276" t="s">
        <v>121</v>
      </c>
      <c r="I36" s="1275"/>
      <c r="J36" s="253"/>
      <c r="K36" s="1322"/>
      <c r="L36" s="1323"/>
      <c r="M36" s="215"/>
      <c r="N36" s="1283" t="str">
        <f>A36</f>
        <v>15:00～</v>
      </c>
      <c r="O36" s="137"/>
      <c r="P36" s="1275"/>
      <c r="Q36" s="1277" t="s">
        <v>120</v>
      </c>
      <c r="R36" s="138"/>
      <c r="S36" s="139" t="s">
        <v>32</v>
      </c>
      <c r="T36" s="139"/>
      <c r="U36" s="1276" t="s">
        <v>121</v>
      </c>
      <c r="V36" s="1275"/>
      <c r="W36" s="253"/>
      <c r="X36" s="1322"/>
      <c r="Y36" s="1323"/>
    </row>
    <row r="37" spans="1:25" ht="30.4" customHeight="1" x14ac:dyDescent="0.25">
      <c r="A37" s="1273"/>
      <c r="B37" s="137"/>
      <c r="C37" s="1275"/>
      <c r="D37" s="1277"/>
      <c r="E37" s="138"/>
      <c r="F37" s="139" t="s">
        <v>32</v>
      </c>
      <c r="G37" s="139"/>
      <c r="H37" s="1276"/>
      <c r="I37" s="1275"/>
      <c r="J37" s="253"/>
      <c r="K37" s="1322"/>
      <c r="L37" s="1323"/>
      <c r="M37" s="215"/>
      <c r="N37" s="1273"/>
      <c r="O37" s="137"/>
      <c r="P37" s="1275"/>
      <c r="Q37" s="1277"/>
      <c r="R37" s="138"/>
      <c r="S37" s="139" t="s">
        <v>32</v>
      </c>
      <c r="T37" s="139"/>
      <c r="U37" s="1276"/>
      <c r="V37" s="1275"/>
      <c r="W37" s="253"/>
      <c r="X37" s="1322"/>
      <c r="Y37" s="1323"/>
    </row>
    <row r="38" spans="1:25" ht="30.4" customHeight="1" x14ac:dyDescent="0.25">
      <c r="A38" s="152"/>
      <c r="B38" s="137"/>
      <c r="C38" s="140"/>
      <c r="D38" s="512"/>
      <c r="E38" s="138"/>
      <c r="F38" s="139" t="s">
        <v>32</v>
      </c>
      <c r="G38" s="139"/>
      <c r="H38" s="511"/>
      <c r="I38" s="140"/>
      <c r="J38" s="253"/>
      <c r="K38" s="1322"/>
      <c r="L38" s="1323"/>
      <c r="M38" s="215"/>
      <c r="N38" s="152"/>
      <c r="O38" s="137"/>
      <c r="P38" s="140"/>
      <c r="Q38" s="512"/>
      <c r="R38" s="138"/>
      <c r="S38" s="139" t="s">
        <v>32</v>
      </c>
      <c r="T38" s="139"/>
      <c r="U38" s="511"/>
      <c r="V38" s="140"/>
      <c r="W38" s="253"/>
      <c r="X38" s="1322"/>
      <c r="Y38" s="1323"/>
    </row>
    <row r="39" spans="1:25" ht="30.4" customHeight="1" x14ac:dyDescent="0.25">
      <c r="A39" s="152"/>
      <c r="B39" s="137"/>
      <c r="C39" s="140"/>
      <c r="D39" s="512"/>
      <c r="E39" s="138"/>
      <c r="F39" s="139" t="s">
        <v>32</v>
      </c>
      <c r="G39" s="139"/>
      <c r="H39" s="511"/>
      <c r="I39" s="140"/>
      <c r="J39" s="253"/>
      <c r="K39" s="1322"/>
      <c r="L39" s="1323"/>
      <c r="M39" s="215"/>
      <c r="N39" s="152"/>
      <c r="O39" s="137"/>
      <c r="P39" s="140"/>
      <c r="Q39" s="512"/>
      <c r="R39" s="138"/>
      <c r="S39" s="139" t="s">
        <v>32</v>
      </c>
      <c r="T39" s="139"/>
      <c r="U39" s="511"/>
      <c r="V39" s="140"/>
      <c r="W39" s="253"/>
      <c r="X39" s="1322"/>
      <c r="Y39" s="1323"/>
    </row>
    <row r="40" spans="1:25" ht="30.4" customHeight="1" x14ac:dyDescent="0.25">
      <c r="A40" s="161" t="s">
        <v>67</v>
      </c>
      <c r="B40" s="201"/>
      <c r="C40" s="208"/>
      <c r="D40" s="596"/>
      <c r="E40" s="142"/>
      <c r="F40" s="184" t="s">
        <v>335</v>
      </c>
      <c r="G40" s="202"/>
      <c r="H40" s="597"/>
      <c r="I40" s="208"/>
      <c r="J40" s="254"/>
      <c r="K40" s="1324"/>
      <c r="L40" s="1325"/>
      <c r="M40" s="215"/>
      <c r="N40" s="161" t="s">
        <v>77</v>
      </c>
      <c r="O40" s="201"/>
      <c r="P40" s="208"/>
      <c r="Q40" s="596"/>
      <c r="R40" s="142"/>
      <c r="S40" s="184" t="s">
        <v>335</v>
      </c>
      <c r="T40" s="202"/>
      <c r="U40" s="597"/>
      <c r="V40" s="208"/>
      <c r="W40" s="254"/>
      <c r="X40" s="1324"/>
      <c r="Y40" s="1325"/>
    </row>
    <row r="41" spans="1:25" ht="30.4" customHeight="1" x14ac:dyDescent="0.25">
      <c r="A41" s="1319" t="s">
        <v>527</v>
      </c>
      <c r="B41" s="139"/>
      <c r="C41" s="207"/>
      <c r="D41" s="138"/>
      <c r="E41" s="138"/>
      <c r="F41" s="139"/>
      <c r="G41" s="139"/>
      <c r="H41" s="138"/>
      <c r="I41" s="207"/>
      <c r="J41" s="139"/>
      <c r="K41" s="138"/>
      <c r="L41" s="209"/>
      <c r="M41" s="138"/>
    </row>
    <row r="42" spans="1:25" ht="11.25" customHeight="1" x14ac:dyDescent="0.25">
      <c r="A42" s="1319"/>
      <c r="B42" s="139"/>
      <c r="C42" s="207"/>
      <c r="D42" s="138"/>
      <c r="E42" s="138"/>
      <c r="F42" s="139"/>
      <c r="G42" s="139"/>
      <c r="H42" s="138"/>
      <c r="I42" s="207"/>
      <c r="J42" s="139"/>
      <c r="K42" s="138"/>
      <c r="L42" s="209"/>
      <c r="M42" s="138"/>
    </row>
    <row r="43" spans="1:25" ht="20.25" customHeight="1" x14ac:dyDescent="0.25">
      <c r="A43" s="1268" t="s">
        <v>6</v>
      </c>
      <c r="B43" s="139"/>
      <c r="C43" s="207"/>
      <c r="D43" s="138"/>
      <c r="E43" s="138"/>
      <c r="F43" s="139"/>
      <c r="G43" s="139"/>
      <c r="H43" s="138"/>
      <c r="I43" s="207"/>
      <c r="J43" s="139"/>
      <c r="K43" s="138"/>
      <c r="L43" s="209"/>
      <c r="M43" s="138"/>
    </row>
    <row r="44" spans="1:25" ht="20.25" customHeight="1" x14ac:dyDescent="0.25">
      <c r="A44" s="1269"/>
      <c r="B44" s="202"/>
      <c r="C44" s="208"/>
      <c r="D44" s="142"/>
      <c r="E44" s="142"/>
      <c r="F44" s="202"/>
      <c r="G44" s="202"/>
      <c r="H44" s="142"/>
      <c r="I44" s="208"/>
      <c r="J44" s="202"/>
      <c r="K44" s="142"/>
      <c r="L44" s="210"/>
      <c r="M44" s="138"/>
    </row>
    <row r="45" spans="1:25" ht="14.1" customHeight="1" x14ac:dyDescent="0.25">
      <c r="A45" s="199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44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</row>
    <row r="46" spans="1:25" ht="17.100000000000001" customHeight="1" x14ac:dyDescent="0.25">
      <c r="A46" s="199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</row>
    <row r="47" spans="1:25" x14ac:dyDescent="0.25"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</row>
    <row r="48" spans="1:25" x14ac:dyDescent="0.25"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</row>
  </sheetData>
  <mergeCells count="75">
    <mergeCell ref="V36:V37"/>
    <mergeCell ref="A41:A42"/>
    <mergeCell ref="N36:N37"/>
    <mergeCell ref="A43:A44"/>
    <mergeCell ref="C36:C37"/>
    <mergeCell ref="D36:D37"/>
    <mergeCell ref="H36:H37"/>
    <mergeCell ref="I36:I37"/>
    <mergeCell ref="A36:A37"/>
    <mergeCell ref="X35:Y40"/>
    <mergeCell ref="A30:A31"/>
    <mergeCell ref="C30:C31"/>
    <mergeCell ref="D30:D31"/>
    <mergeCell ref="H30:H31"/>
    <mergeCell ref="I30:I31"/>
    <mergeCell ref="N30:N31"/>
    <mergeCell ref="X29:Y34"/>
    <mergeCell ref="B35:E35"/>
    <mergeCell ref="G35:J35"/>
    <mergeCell ref="K35:L40"/>
    <mergeCell ref="O35:R35"/>
    <mergeCell ref="T35:W35"/>
    <mergeCell ref="P36:P37"/>
    <mergeCell ref="Q36:Q37"/>
    <mergeCell ref="U36:U37"/>
    <mergeCell ref="B29:E29"/>
    <mergeCell ref="G29:J29"/>
    <mergeCell ref="K29:L34"/>
    <mergeCell ref="O29:R29"/>
    <mergeCell ref="T29:W29"/>
    <mergeCell ref="P30:P31"/>
    <mergeCell ref="Q30:Q31"/>
    <mergeCell ref="U30:U31"/>
    <mergeCell ref="V30:V31"/>
    <mergeCell ref="A20:A21"/>
    <mergeCell ref="A22:A23"/>
    <mergeCell ref="A25:Y25"/>
    <mergeCell ref="A26:Y26"/>
    <mergeCell ref="B28:D28"/>
    <mergeCell ref="H28:J28"/>
    <mergeCell ref="K28:L28"/>
    <mergeCell ref="O28:Q28"/>
    <mergeCell ref="U28:W28"/>
    <mergeCell ref="X28:Y28"/>
    <mergeCell ref="B14:E14"/>
    <mergeCell ref="G14:J14"/>
    <mergeCell ref="A15:A16"/>
    <mergeCell ref="C15:C18"/>
    <mergeCell ref="D15:D18"/>
    <mergeCell ref="H15:H18"/>
    <mergeCell ref="I15:I18"/>
    <mergeCell ref="A17:A18"/>
    <mergeCell ref="A11:A12"/>
    <mergeCell ref="D11:D12"/>
    <mergeCell ref="H11:H12"/>
    <mergeCell ref="B8:E8"/>
    <mergeCell ref="G8:J8"/>
    <mergeCell ref="A9:A10"/>
    <mergeCell ref="C9:C10"/>
    <mergeCell ref="D9:D10"/>
    <mergeCell ref="H9:H10"/>
    <mergeCell ref="I9:I10"/>
    <mergeCell ref="B7:D7"/>
    <mergeCell ref="H7:J7"/>
    <mergeCell ref="K7:L7"/>
    <mergeCell ref="B5:F5"/>
    <mergeCell ref="G5:H5"/>
    <mergeCell ref="I5:L5"/>
    <mergeCell ref="B4:F4"/>
    <mergeCell ref="G4:H4"/>
    <mergeCell ref="I4:L4"/>
    <mergeCell ref="A1:L1"/>
    <mergeCell ref="B2:F2"/>
    <mergeCell ref="G3:H3"/>
    <mergeCell ref="I3:L3"/>
  </mergeCells>
  <phoneticPr fontId="3"/>
  <pageMargins left="0.70866141732283472" right="0.70866141732283472" top="1.3385826771653544" bottom="0.74803149606299213" header="0.51181102362204722" footer="0.31496062992125984"/>
  <pageSetup paperSize="9" scale="72" fitToHeight="0" orientation="landscape" horizontalDpi="4294967293" verticalDpi="1200" r:id="rId1"/>
  <headerFooter>
    <oddHeader xml:space="preserve">&amp;C&amp;14 2023nanahocup山梨県U-12サッカー大会
（第47回関東大会山梨県予選）
</oddHeader>
  </headerFooter>
  <rowBreaks count="1" manualBreakCount="1">
    <brk id="24" max="24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E4B46-A2FB-4204-8E51-73B98133FD54}">
  <sheetPr codeName="Sheet22">
    <pageSetUpPr fitToPage="1"/>
  </sheetPr>
  <dimension ref="A1:AD53"/>
  <sheetViews>
    <sheetView topLeftCell="C1" workbookViewId="0"/>
  </sheetViews>
  <sheetFormatPr defaultColWidth="9.1328125" defaultRowHeight="15" x14ac:dyDescent="0.25"/>
  <cols>
    <col min="1" max="1" width="4" style="432" hidden="1" customWidth="1"/>
    <col min="2" max="2" width="1.3984375" style="355" hidden="1" customWidth="1"/>
    <col min="3" max="3" width="2.86328125" style="356" bestFit="1" customWidth="1"/>
    <col min="4" max="4" width="3.59765625" style="492" customWidth="1"/>
    <col min="5" max="5" width="16.59765625" style="355" customWidth="1"/>
    <col min="6" max="7" width="6.265625" style="355" customWidth="1"/>
    <col min="8" max="8" width="6.265625" style="356" customWidth="1"/>
    <col min="9" max="16" width="6.265625" style="355" customWidth="1"/>
    <col min="17" max="17" width="6.265625" style="422" customWidth="1"/>
    <col min="18" max="19" width="6.265625" style="427" customWidth="1"/>
    <col min="20" max="20" width="16.59765625" style="355" customWidth="1"/>
    <col min="21" max="21" width="3.59765625" style="355" customWidth="1"/>
    <col min="22" max="22" width="2.86328125" style="356" bestFit="1" customWidth="1"/>
    <col min="26" max="26" width="14.1328125" customWidth="1"/>
  </cols>
  <sheetData>
    <row r="1" spans="1:30" s="508" customFormat="1" ht="34.5" x14ac:dyDescent="0.25">
      <c r="A1" s="505"/>
      <c r="B1" s="506"/>
      <c r="C1" s="507"/>
      <c r="D1" s="506"/>
      <c r="E1" s="1313" t="s">
        <v>432</v>
      </c>
      <c r="F1" s="1313"/>
      <c r="G1" s="1313"/>
      <c r="H1" s="1313"/>
      <c r="I1" s="1313"/>
      <c r="J1" s="1313"/>
      <c r="K1" s="1313"/>
      <c r="L1" s="1313"/>
      <c r="M1" s="1313"/>
      <c r="N1" s="1313"/>
      <c r="O1" s="1313"/>
      <c r="P1" s="1313"/>
      <c r="Q1" s="1313"/>
      <c r="R1" s="1313"/>
      <c r="S1" s="1313"/>
      <c r="T1" s="1313"/>
      <c r="U1" s="1313"/>
      <c r="V1" s="1313"/>
      <c r="AA1" s="508" t="s">
        <v>309</v>
      </c>
    </row>
    <row r="2" spans="1:30" ht="18" customHeight="1" x14ac:dyDescent="0.25">
      <c r="F2" s="1227">
        <v>45087</v>
      </c>
      <c r="G2" s="1227"/>
      <c r="H2" s="1227"/>
      <c r="I2" s="1227">
        <v>45101</v>
      </c>
      <c r="J2" s="1227"/>
      <c r="K2" s="1227">
        <v>45115</v>
      </c>
      <c r="L2" s="1227"/>
      <c r="M2" s="1227"/>
      <c r="N2" s="1227"/>
      <c r="O2" s="1227">
        <f>I2</f>
        <v>45101</v>
      </c>
      <c r="P2" s="1227"/>
      <c r="Q2" s="1227">
        <f>F2</f>
        <v>45087</v>
      </c>
      <c r="R2" s="1227"/>
      <c r="S2" s="1227"/>
    </row>
    <row r="3" spans="1:30" ht="23.25" customHeight="1" x14ac:dyDescent="0.25">
      <c r="A3" s="1189">
        <f>A2+1</f>
        <v>1</v>
      </c>
      <c r="C3" s="1299"/>
      <c r="F3" s="1189"/>
      <c r="G3" s="1189"/>
      <c r="H3" s="1189"/>
      <c r="I3" s="1211"/>
      <c r="J3" s="1211"/>
      <c r="L3" s="1211"/>
      <c r="M3" s="1211"/>
      <c r="N3" s="450"/>
      <c r="O3" s="1211"/>
      <c r="P3" s="1211"/>
      <c r="Q3" s="1233"/>
      <c r="R3" s="1233"/>
      <c r="S3" s="1233"/>
      <c r="T3" s="419"/>
      <c r="V3" s="1296"/>
      <c r="X3" t="s">
        <v>305</v>
      </c>
    </row>
    <row r="4" spans="1:30" ht="23.25" customHeight="1" x14ac:dyDescent="0.25">
      <c r="A4" s="1189"/>
      <c r="C4" s="1300"/>
      <c r="D4" s="493" t="s">
        <v>290</v>
      </c>
      <c r="E4" s="1205" t="s">
        <v>334</v>
      </c>
      <c r="F4" s="1314"/>
      <c r="G4" s="1314"/>
      <c r="H4" s="1314"/>
      <c r="I4" s="1211"/>
      <c r="J4" s="1211"/>
      <c r="L4" s="1211"/>
      <c r="M4" s="1211"/>
      <c r="O4" s="1211"/>
      <c r="P4" s="1211"/>
      <c r="Q4" s="1318"/>
      <c r="R4" s="1318"/>
      <c r="S4" s="1318"/>
      <c r="T4" s="1304" t="s">
        <v>435</v>
      </c>
      <c r="U4" s="493" t="s">
        <v>290</v>
      </c>
      <c r="V4" s="1297"/>
      <c r="X4" t="s">
        <v>306</v>
      </c>
    </row>
    <row r="5" spans="1:30" ht="23.25" customHeight="1" x14ac:dyDescent="0.25">
      <c r="A5" s="1189">
        <f>A3+1</f>
        <v>2</v>
      </c>
      <c r="C5" s="1300"/>
      <c r="D5" s="493" t="s">
        <v>300</v>
      </c>
      <c r="E5" s="1206"/>
      <c r="F5" s="365"/>
      <c r="G5" s="453"/>
      <c r="H5" s="360"/>
      <c r="I5" s="369"/>
      <c r="J5" s="425"/>
      <c r="L5" s="454"/>
      <c r="M5" s="454"/>
      <c r="O5" s="355" t="s">
        <v>80</v>
      </c>
      <c r="P5" s="389"/>
      <c r="Q5" s="455"/>
      <c r="R5" s="453"/>
      <c r="S5" s="379"/>
      <c r="T5" s="1305"/>
      <c r="U5" s="497">
        <v>10</v>
      </c>
      <c r="V5" s="1297"/>
      <c r="X5" t="s">
        <v>307</v>
      </c>
    </row>
    <row r="6" spans="1:30" ht="23.25" customHeight="1" x14ac:dyDescent="0.25">
      <c r="A6" s="1189"/>
      <c r="C6" s="1300"/>
      <c r="D6" s="493"/>
      <c r="F6" s="427"/>
      <c r="G6" s="425"/>
      <c r="H6" s="1448">
        <v>4</v>
      </c>
      <c r="I6" s="521"/>
      <c r="J6" s="425"/>
      <c r="L6" s="454"/>
      <c r="M6" s="454"/>
      <c r="P6" s="519"/>
      <c r="Q6" s="1449" t="s">
        <v>308</v>
      </c>
      <c r="S6" s="425"/>
      <c r="V6" s="1297"/>
    </row>
    <row r="7" spans="1:30" ht="23.25" customHeight="1" x14ac:dyDescent="0.25">
      <c r="C7" s="1300"/>
      <c r="D7" s="493" t="s">
        <v>299</v>
      </c>
      <c r="E7" s="1205" t="e">
        <f ca="1">予選一覧!AI27</f>
        <v>#N/A</v>
      </c>
      <c r="F7" s="427"/>
      <c r="G7" s="425"/>
      <c r="H7" s="1448"/>
      <c r="I7" s="525"/>
      <c r="J7" s="425"/>
      <c r="L7" s="454"/>
      <c r="M7" s="454"/>
      <c r="P7" s="520"/>
      <c r="Q7" s="1449"/>
      <c r="R7" s="363"/>
      <c r="S7" s="364"/>
      <c r="T7" s="1205" t="e">
        <f ca="1">予選一覧!AY27</f>
        <v>#N/A</v>
      </c>
      <c r="U7" s="493" t="s">
        <v>291</v>
      </c>
      <c r="V7" s="1297"/>
    </row>
    <row r="8" spans="1:30" ht="23.25" customHeight="1" x14ac:dyDescent="0.25">
      <c r="C8" s="1300"/>
      <c r="D8" s="493" t="s">
        <v>292</v>
      </c>
      <c r="E8" s="1206"/>
      <c r="F8" s="365"/>
      <c r="G8" s="1200">
        <v>1</v>
      </c>
      <c r="H8" s="460"/>
      <c r="I8" s="380"/>
      <c r="J8" s="425"/>
      <c r="L8" s="454"/>
      <c r="M8" s="454"/>
      <c r="P8" s="384"/>
      <c r="Q8" s="373"/>
      <c r="R8" s="1216">
        <v>1</v>
      </c>
      <c r="S8" s="425"/>
      <c r="T8" s="1206"/>
      <c r="U8" s="493" t="s">
        <v>292</v>
      </c>
      <c r="V8" s="1297"/>
    </row>
    <row r="9" spans="1:30" ht="23.25" customHeight="1" x14ac:dyDescent="0.25">
      <c r="A9" s="1189">
        <v>17</v>
      </c>
      <c r="C9" s="1300"/>
      <c r="D9" s="493" t="s">
        <v>301</v>
      </c>
      <c r="E9" s="1205" t="e">
        <f ca="1">予選一覧!C38</f>
        <v>#N/A</v>
      </c>
      <c r="F9" s="358"/>
      <c r="G9" s="1223"/>
      <c r="H9" s="461"/>
      <c r="I9" s="380"/>
      <c r="J9" s="425"/>
      <c r="P9" s="371"/>
      <c r="Q9" s="376"/>
      <c r="R9" s="1240"/>
      <c r="S9" s="364"/>
      <c r="T9" s="1205" t="e">
        <f ca="1">予選一覧!S38</f>
        <v>#N/A</v>
      </c>
      <c r="U9" s="493" t="s">
        <v>293</v>
      </c>
      <c r="V9" s="1297"/>
    </row>
    <row r="10" spans="1:30" ht="23.25" customHeight="1" x14ac:dyDescent="0.25">
      <c r="A10" s="1189"/>
      <c r="C10" s="1300"/>
      <c r="D10" s="493" t="s">
        <v>294</v>
      </c>
      <c r="E10" s="1206"/>
      <c r="F10" s="427"/>
      <c r="G10" s="425"/>
      <c r="H10" s="360"/>
      <c r="I10" s="380"/>
      <c r="J10" s="425"/>
      <c r="L10" s="432"/>
      <c r="M10" s="432"/>
      <c r="O10" s="427"/>
      <c r="P10" s="381"/>
      <c r="Q10" s="362"/>
      <c r="R10" s="425"/>
      <c r="S10" s="368"/>
      <c r="T10" s="1206"/>
      <c r="U10" s="493" t="s">
        <v>294</v>
      </c>
      <c r="V10" s="1297"/>
    </row>
    <row r="11" spans="1:30" ht="23.25" customHeight="1" x14ac:dyDescent="0.25">
      <c r="A11" s="1189">
        <v>18</v>
      </c>
      <c r="C11" s="1300"/>
      <c r="D11" s="493"/>
      <c r="F11" s="427"/>
      <c r="G11" s="425"/>
      <c r="H11" s="425"/>
      <c r="I11" s="1210" t="s">
        <v>3</v>
      </c>
      <c r="J11" s="533"/>
      <c r="L11" s="421"/>
      <c r="M11" s="421"/>
      <c r="O11" s="533"/>
      <c r="P11" s="1185" t="s">
        <v>274</v>
      </c>
      <c r="Q11" s="362"/>
      <c r="R11" s="432"/>
      <c r="S11" s="432"/>
      <c r="V11" s="1297"/>
    </row>
    <row r="12" spans="1:30" ht="23.25" customHeight="1" x14ac:dyDescent="0.25">
      <c r="A12" s="1189"/>
      <c r="C12" s="1300"/>
      <c r="D12" s="493"/>
      <c r="F12" s="427"/>
      <c r="G12" s="425"/>
      <c r="H12" s="425"/>
      <c r="I12" s="1210"/>
      <c r="J12" s="514"/>
      <c r="L12" s="543" t="s">
        <v>341</v>
      </c>
      <c r="O12" s="534"/>
      <c r="P12" s="1185"/>
      <c r="Q12" s="362"/>
      <c r="S12" s="425"/>
      <c r="V12" s="1297"/>
    </row>
    <row r="13" spans="1:30" ht="23.25" customHeight="1" x14ac:dyDescent="0.25">
      <c r="A13" s="1189">
        <v>19</v>
      </c>
      <c r="C13" s="1300"/>
      <c r="D13" s="493" t="s">
        <v>302</v>
      </c>
      <c r="E13" s="1304" t="e">
        <f ca="1">予選一覧!C51</f>
        <v>#N/A</v>
      </c>
      <c r="F13" s="427"/>
      <c r="G13" s="425"/>
      <c r="H13" s="360"/>
      <c r="I13" s="375"/>
      <c r="J13" s="368"/>
      <c r="O13" s="371"/>
      <c r="P13" s="383"/>
      <c r="Q13" s="362"/>
      <c r="R13" s="363"/>
      <c r="S13" s="364"/>
      <c r="T13" s="1205" t="e">
        <f ca="1">予選一覧!S51</f>
        <v>#N/A</v>
      </c>
      <c r="U13" s="493" t="s">
        <v>295</v>
      </c>
      <c r="V13" s="1297"/>
      <c r="AD13" t="s">
        <v>158</v>
      </c>
    </row>
    <row r="14" spans="1:30" ht="23.25" customHeight="1" x14ac:dyDescent="0.25">
      <c r="A14" s="1189"/>
      <c r="C14" s="1300"/>
      <c r="D14" s="493" t="s">
        <v>294</v>
      </c>
      <c r="E14" s="1305"/>
      <c r="F14" s="365"/>
      <c r="G14" s="1450">
        <v>2</v>
      </c>
      <c r="H14" s="526"/>
      <c r="I14" s="463"/>
      <c r="J14" s="368"/>
      <c r="L14" s="543" t="s">
        <v>342</v>
      </c>
      <c r="O14" s="383"/>
      <c r="P14" s="383"/>
      <c r="Q14" s="452"/>
      <c r="R14" s="1216">
        <v>2</v>
      </c>
      <c r="S14" s="425"/>
      <c r="T14" s="1206"/>
      <c r="U14" s="493" t="s">
        <v>294</v>
      </c>
      <c r="V14" s="1297"/>
    </row>
    <row r="15" spans="1:30" ht="23.25" customHeight="1" x14ac:dyDescent="0.25">
      <c r="A15" s="1189">
        <v>20</v>
      </c>
      <c r="C15" s="1300"/>
      <c r="D15" s="493" t="s">
        <v>303</v>
      </c>
      <c r="E15" s="1205" t="e">
        <f ca="1">予選一覧!AY40</f>
        <v>#N/A</v>
      </c>
      <c r="F15" s="358"/>
      <c r="G15" s="1451"/>
      <c r="H15" s="527"/>
      <c r="I15" s="463"/>
      <c r="J15" s="368"/>
      <c r="O15" s="383"/>
      <c r="P15" s="383"/>
      <c r="Q15" s="447"/>
      <c r="R15" s="1240"/>
      <c r="S15" s="364"/>
      <c r="T15" s="1205" t="e">
        <f ca="1">予選一覧!AI40</f>
        <v>#N/A</v>
      </c>
      <c r="U15" s="493" t="s">
        <v>296</v>
      </c>
      <c r="V15" s="1297"/>
    </row>
    <row r="16" spans="1:30" ht="23.25" customHeight="1" x14ac:dyDescent="0.25">
      <c r="A16" s="1189"/>
      <c r="C16" s="1300"/>
      <c r="D16" s="493" t="s">
        <v>292</v>
      </c>
      <c r="E16" s="1206"/>
      <c r="F16" s="427"/>
      <c r="G16" s="425"/>
      <c r="H16" s="1448">
        <v>5</v>
      </c>
      <c r="I16" s="528"/>
      <c r="J16" s="368"/>
      <c r="O16" s="383"/>
      <c r="P16" s="513"/>
      <c r="Q16" s="1449" t="s">
        <v>434</v>
      </c>
      <c r="R16" s="425"/>
      <c r="S16" s="368"/>
      <c r="T16" s="1206"/>
      <c r="U16" s="493" t="s">
        <v>292</v>
      </c>
      <c r="V16" s="1297"/>
    </row>
    <row r="17" spans="1:22" ht="23.25" customHeight="1" x14ac:dyDescent="0.25">
      <c r="A17" s="1189"/>
      <c r="C17" s="1300"/>
      <c r="D17" s="493" t="s">
        <v>304</v>
      </c>
      <c r="E17" s="1205" t="e">
        <f ca="1">予選一覧!AI53</f>
        <v>#N/A</v>
      </c>
      <c r="F17" s="427"/>
      <c r="G17" s="425"/>
      <c r="H17" s="1448"/>
      <c r="I17" s="529"/>
      <c r="J17" s="368"/>
      <c r="L17" s="1189" t="s">
        <v>150</v>
      </c>
      <c r="M17" s="1189"/>
      <c r="O17" s="383"/>
      <c r="P17" s="514"/>
      <c r="Q17" s="1449"/>
      <c r="R17" s="425"/>
      <c r="S17" s="425"/>
      <c r="T17" s="590"/>
      <c r="U17" s="493"/>
      <c r="V17" s="1297"/>
    </row>
    <row r="18" spans="1:22" ht="23.25" customHeight="1" x14ac:dyDescent="0.25">
      <c r="A18" s="1189"/>
      <c r="C18" s="1300"/>
      <c r="D18" s="493" t="s">
        <v>292</v>
      </c>
      <c r="E18" s="1206"/>
      <c r="F18" s="365"/>
      <c r="G18" s="1450">
        <v>3</v>
      </c>
      <c r="H18" s="528"/>
      <c r="I18" s="1302"/>
      <c r="J18" s="368"/>
      <c r="K18" s="425"/>
      <c r="L18" s="1195"/>
      <c r="M18" s="1195"/>
      <c r="O18" s="383"/>
      <c r="P18" s="389"/>
      <c r="Q18" s="517"/>
      <c r="R18" s="588"/>
      <c r="S18" s="364"/>
      <c r="T18" s="1205" t="e">
        <f ca="1">予選一覧!S25</f>
        <v>#N/A</v>
      </c>
      <c r="U18" s="493" t="s">
        <v>298</v>
      </c>
      <c r="V18" s="1297"/>
    </row>
    <row r="19" spans="1:22" ht="23.25" customHeight="1" x14ac:dyDescent="0.25">
      <c r="A19" s="1189">
        <v>21</v>
      </c>
      <c r="C19" s="1300"/>
      <c r="D19" s="493" t="s">
        <v>242</v>
      </c>
      <c r="E19" s="1205" t="e">
        <f ca="1">予選一覧!C25</f>
        <v>#N/A</v>
      </c>
      <c r="F19" s="358"/>
      <c r="G19" s="1451"/>
      <c r="H19" s="529"/>
      <c r="I19" s="1302"/>
      <c r="J19" s="368"/>
      <c r="K19" s="538"/>
      <c r="L19" s="519"/>
      <c r="M19" s="533"/>
      <c r="N19" s="540"/>
      <c r="O19" s="383"/>
      <c r="P19" s="427"/>
      <c r="Q19" s="518"/>
      <c r="R19" s="589"/>
      <c r="S19" s="379"/>
      <c r="T19" s="1206"/>
      <c r="U19" s="493" t="s">
        <v>294</v>
      </c>
      <c r="V19" s="1297"/>
    </row>
    <row r="20" spans="1:22" ht="23.25" customHeight="1" x14ac:dyDescent="0.25">
      <c r="A20" s="1189"/>
      <c r="C20" s="1301"/>
      <c r="D20" s="493">
        <v>4</v>
      </c>
      <c r="E20" s="1206"/>
      <c r="F20" s="427"/>
      <c r="G20" s="425"/>
      <c r="H20" s="360"/>
      <c r="I20" s="419"/>
      <c r="J20" s="368"/>
      <c r="K20" s="539"/>
      <c r="L20" s="1196" t="s">
        <v>275</v>
      </c>
      <c r="M20" s="1452"/>
      <c r="N20" s="541"/>
      <c r="O20" s="383"/>
      <c r="P20" s="427"/>
      <c r="Q20" s="362"/>
      <c r="R20" s="425"/>
      <c r="S20" s="425"/>
      <c r="T20" s="587"/>
      <c r="V20" s="1298"/>
    </row>
    <row r="21" spans="1:22" ht="23.25" customHeight="1" x14ac:dyDescent="0.25">
      <c r="A21" s="1189">
        <v>22</v>
      </c>
      <c r="C21" s="391"/>
      <c r="D21" s="494"/>
      <c r="E21" s="393"/>
      <c r="F21" s="427"/>
      <c r="G21" s="425"/>
      <c r="H21" s="396"/>
      <c r="I21" s="419"/>
      <c r="J21" s="1312" t="s">
        <v>276</v>
      </c>
      <c r="K21"/>
      <c r="L21" s="1453"/>
      <c r="M21" s="1453"/>
      <c r="N21"/>
      <c r="O21" s="1315" t="s">
        <v>217</v>
      </c>
      <c r="P21" s="427"/>
      <c r="Q21" s="399"/>
      <c r="R21" s="394"/>
      <c r="S21" s="395"/>
      <c r="T21" s="586"/>
      <c r="U21" s="392"/>
      <c r="V21" s="400"/>
    </row>
    <row r="22" spans="1:22" ht="23.25" customHeight="1" x14ac:dyDescent="0.25">
      <c r="A22" s="1189"/>
      <c r="C22" s="401"/>
      <c r="D22" s="495"/>
      <c r="E22" s="403"/>
      <c r="F22" s="404"/>
      <c r="G22" s="404"/>
      <c r="H22" s="405"/>
      <c r="I22" s="419"/>
      <c r="J22" s="1312"/>
      <c r="K22"/>
      <c r="N22"/>
      <c r="O22" s="1316"/>
      <c r="P22" s="425"/>
      <c r="Q22" s="408"/>
      <c r="R22" s="409"/>
      <c r="S22" s="410"/>
      <c r="T22" s="403"/>
      <c r="U22" s="402"/>
      <c r="V22" s="411"/>
    </row>
    <row r="23" spans="1:22" ht="23.25" customHeight="1" x14ac:dyDescent="0.25">
      <c r="A23" s="1189">
        <v>23</v>
      </c>
      <c r="C23" s="1296"/>
      <c r="D23" s="493" t="s">
        <v>303</v>
      </c>
      <c r="E23" s="1304" t="e">
        <f ca="1">予選一覧!AY38</f>
        <v>#N/A</v>
      </c>
      <c r="F23" s="358"/>
      <c r="G23" s="359"/>
      <c r="H23" s="360"/>
      <c r="I23" s="419"/>
      <c r="J23" s="84"/>
      <c r="K23" s="381"/>
      <c r="L23" s="1189" t="s">
        <v>77</v>
      </c>
      <c r="M23" s="1189"/>
      <c r="N23"/>
      <c r="O23" s="77"/>
      <c r="P23" s="361"/>
      <c r="Q23" s="362"/>
      <c r="R23" s="464"/>
      <c r="S23" s="465"/>
      <c r="T23" s="1205" t="e">
        <f ca="1">予選一覧!AI25</f>
        <v>#N/A</v>
      </c>
      <c r="U23" s="493" t="s">
        <v>299</v>
      </c>
      <c r="V23" s="1454"/>
    </row>
    <row r="24" spans="1:22" ht="23.25" customHeight="1" x14ac:dyDescent="0.25">
      <c r="A24" s="1189"/>
      <c r="C24" s="1457"/>
      <c r="D24" s="493" t="s">
        <v>294</v>
      </c>
      <c r="E24" s="1305"/>
      <c r="F24" s="365"/>
      <c r="G24" s="1200">
        <v>2</v>
      </c>
      <c r="H24" s="521"/>
      <c r="I24" s="361"/>
      <c r="J24" s="466"/>
      <c r="L24" s="1189"/>
      <c r="M24" s="1189"/>
      <c r="O24" s="77"/>
      <c r="P24" s="425"/>
      <c r="Q24" s="530"/>
      <c r="R24" s="1216">
        <v>3</v>
      </c>
      <c r="S24" s="368"/>
      <c r="T24" s="1206"/>
      <c r="U24" s="493" t="s">
        <v>294</v>
      </c>
      <c r="V24" s="1455"/>
    </row>
    <row r="25" spans="1:22" ht="23.25" customHeight="1" x14ac:dyDescent="0.25">
      <c r="A25" s="1189">
        <v>24</v>
      </c>
      <c r="C25" s="1457"/>
      <c r="D25" s="493" t="s">
        <v>302</v>
      </c>
      <c r="E25" s="1205" t="e">
        <f ca="1">予選一覧!C53</f>
        <v>#N/A</v>
      </c>
      <c r="F25" s="358"/>
      <c r="G25" s="1223"/>
      <c r="H25" s="522"/>
      <c r="I25" s="369"/>
      <c r="J25" s="466"/>
      <c r="L25" s="519"/>
      <c r="M25" s="542"/>
      <c r="O25" s="467"/>
      <c r="P25" s="389"/>
      <c r="Q25" s="531"/>
      <c r="R25" s="1240"/>
      <c r="S25" s="364"/>
      <c r="T25" s="1205" t="e">
        <f ca="1">予選一覧!S53</f>
        <v>#N/A</v>
      </c>
      <c r="U25" s="493" t="s">
        <v>295</v>
      </c>
      <c r="V25" s="1455"/>
    </row>
    <row r="26" spans="1:22" ht="23.25" customHeight="1" x14ac:dyDescent="0.25">
      <c r="A26" s="1189"/>
      <c r="C26" s="1457"/>
      <c r="D26" s="493" t="s">
        <v>292</v>
      </c>
      <c r="E26" s="1206"/>
      <c r="F26" s="427"/>
      <c r="G26" s="425"/>
      <c r="H26" s="1210">
        <v>4</v>
      </c>
      <c r="I26" s="521"/>
      <c r="J26" s="466"/>
      <c r="K26"/>
      <c r="L26" s="1306" t="s">
        <v>433</v>
      </c>
      <c r="M26" s="1307"/>
      <c r="N26"/>
      <c r="O26" s="467"/>
      <c r="P26" s="519"/>
      <c r="Q26" s="1232" t="s">
        <v>215</v>
      </c>
      <c r="S26" s="425"/>
      <c r="T26" s="1206"/>
      <c r="U26" s="493" t="s">
        <v>292</v>
      </c>
      <c r="V26" s="1455"/>
    </row>
    <row r="27" spans="1:22" ht="23.25" customHeight="1" x14ac:dyDescent="0.25">
      <c r="A27" s="377"/>
      <c r="C27" s="1457"/>
      <c r="F27" s="427"/>
      <c r="G27" s="425"/>
      <c r="H27" s="1210"/>
      <c r="I27" s="525"/>
      <c r="J27" s="425"/>
      <c r="K27" s="383"/>
      <c r="L27" s="1308"/>
      <c r="M27" s="1309"/>
      <c r="N27" s="415"/>
      <c r="P27" s="520"/>
      <c r="Q27" s="1232"/>
      <c r="R27" s="363"/>
      <c r="S27" s="364"/>
      <c r="T27" s="1205" t="str">
        <f ca="1">予選一覧!S40</f>
        <v>エルフシュリット一宮</v>
      </c>
      <c r="U27" s="493" t="s">
        <v>293</v>
      </c>
      <c r="V27" s="1455"/>
    </row>
    <row r="28" spans="1:22" ht="23.25" customHeight="1" x14ac:dyDescent="0.25">
      <c r="A28" s="378"/>
      <c r="C28" s="1457"/>
      <c r="D28" s="493" t="s">
        <v>291</v>
      </c>
      <c r="E28" s="1205" t="e">
        <f ca="1">予選一覧!AY25</f>
        <v>#N/A</v>
      </c>
      <c r="F28" s="358"/>
      <c r="G28" s="451"/>
      <c r="H28" s="523"/>
      <c r="I28" s="380"/>
      <c r="J28" s="425"/>
      <c r="K28" s="1458"/>
      <c r="L28" s="1311"/>
      <c r="M28" s="1311"/>
      <c r="N28" s="1459"/>
      <c r="P28" s="384"/>
      <c r="Q28" s="532"/>
      <c r="R28" s="1216">
        <v>2</v>
      </c>
      <c r="S28" s="425"/>
      <c r="T28" s="1206"/>
      <c r="U28" s="493" t="s">
        <v>292</v>
      </c>
      <c r="V28" s="1455"/>
    </row>
    <row r="29" spans="1:22" ht="23.25" customHeight="1" x14ac:dyDescent="0.25">
      <c r="A29" s="1189">
        <v>25</v>
      </c>
      <c r="C29" s="1457"/>
      <c r="D29" s="493" t="s">
        <v>294</v>
      </c>
      <c r="E29" s="1206"/>
      <c r="F29" s="365"/>
      <c r="G29" s="453"/>
      <c r="H29" s="524"/>
      <c r="I29" s="380"/>
      <c r="J29" s="425"/>
      <c r="K29" s="1458"/>
      <c r="L29" s="1311"/>
      <c r="M29" s="1311"/>
      <c r="N29" s="1459"/>
      <c r="P29" s="371"/>
      <c r="Q29" s="518"/>
      <c r="R29" s="1240"/>
      <c r="S29" s="364"/>
      <c r="T29" s="1205" t="e">
        <f ca="1">予選一覧!AY51</f>
        <v>#N/A</v>
      </c>
      <c r="U29" s="493" t="s">
        <v>297</v>
      </c>
      <c r="V29" s="1455"/>
    </row>
    <row r="30" spans="1:22" ht="23.25" customHeight="1" x14ac:dyDescent="0.25">
      <c r="A30" s="1189"/>
      <c r="C30" s="1457"/>
      <c r="F30" s="427"/>
      <c r="G30" s="425"/>
      <c r="H30" s="360"/>
      <c r="I30" s="380"/>
      <c r="J30" s="425"/>
      <c r="K30" s="1458"/>
      <c r="L30" s="1311"/>
      <c r="M30" s="1311"/>
      <c r="N30" s="1459"/>
      <c r="P30" s="381"/>
      <c r="Q30" s="362"/>
      <c r="R30" s="425"/>
      <c r="S30" s="368"/>
      <c r="T30" s="1206"/>
      <c r="U30" s="493" t="s">
        <v>294</v>
      </c>
      <c r="V30" s="1456"/>
    </row>
    <row r="31" spans="1:22" ht="23.25" customHeight="1" x14ac:dyDescent="0.25">
      <c r="A31" s="1189">
        <v>26</v>
      </c>
      <c r="C31" s="503"/>
      <c r="D31" s="493"/>
      <c r="F31" s="427"/>
      <c r="G31" s="425"/>
      <c r="H31" s="425"/>
      <c r="I31" s="1210" t="s">
        <v>3</v>
      </c>
      <c r="J31" s="533"/>
      <c r="K31" s="1458"/>
      <c r="L31" s="1311"/>
      <c r="M31" s="1311"/>
      <c r="N31" s="1459"/>
      <c r="O31" s="533"/>
      <c r="P31" s="1185" t="s">
        <v>4</v>
      </c>
      <c r="Q31" s="362"/>
      <c r="R31" s="432"/>
      <c r="S31" s="432"/>
      <c r="V31" s="503"/>
    </row>
    <row r="32" spans="1:22" ht="23.25" customHeight="1" x14ac:dyDescent="0.25">
      <c r="A32" s="1189"/>
      <c r="C32" s="504"/>
      <c r="D32" s="493"/>
      <c r="F32" s="427"/>
      <c r="G32" s="425"/>
      <c r="H32" s="425"/>
      <c r="I32" s="1210"/>
      <c r="J32" s="536"/>
      <c r="O32" s="535"/>
      <c r="P32" s="1185"/>
      <c r="Q32" s="362"/>
      <c r="S32" s="425"/>
      <c r="V32" s="504"/>
    </row>
    <row r="33" spans="1:30" ht="23.25" customHeight="1" x14ac:dyDescent="0.25">
      <c r="A33" s="1189">
        <v>27</v>
      </c>
      <c r="C33" s="1455"/>
      <c r="D33" s="493" t="s">
        <v>304</v>
      </c>
      <c r="E33" s="1205" t="e">
        <f ca="1">予選一覧!AI51</f>
        <v>#N/A</v>
      </c>
      <c r="F33" s="427"/>
      <c r="G33" s="425"/>
      <c r="H33" s="360"/>
      <c r="I33" s="375"/>
      <c r="J33" s="425"/>
      <c r="L33"/>
      <c r="M33"/>
      <c r="P33" s="383"/>
      <c r="Q33" s="362"/>
      <c r="R33" s="363"/>
      <c r="S33" s="364"/>
      <c r="T33" s="1205" t="e">
        <f ca="1">予選一覧!AI38</f>
        <v>#N/A</v>
      </c>
      <c r="U33" s="493" t="s">
        <v>296</v>
      </c>
      <c r="V33" s="1296"/>
      <c r="AD33" t="s">
        <v>310</v>
      </c>
    </row>
    <row r="34" spans="1:30" ht="23.25" customHeight="1" x14ac:dyDescent="0.25">
      <c r="A34" s="1189"/>
      <c r="C34" s="1455"/>
      <c r="D34" s="493" t="s">
        <v>294</v>
      </c>
      <c r="E34" s="1206"/>
      <c r="F34" s="365"/>
      <c r="G34" s="1200">
        <v>1</v>
      </c>
      <c r="H34" s="526"/>
      <c r="I34" s="463"/>
      <c r="J34" s="425"/>
      <c r="L34"/>
      <c r="M34"/>
      <c r="P34" s="383"/>
      <c r="Q34" s="515"/>
      <c r="R34" s="1216">
        <v>1</v>
      </c>
      <c r="S34" s="425"/>
      <c r="T34" s="1206"/>
      <c r="U34" s="493" t="s">
        <v>294</v>
      </c>
      <c r="V34" s="1457"/>
    </row>
    <row r="35" spans="1:30" ht="23.25" customHeight="1" x14ac:dyDescent="0.25">
      <c r="A35" s="1189">
        <v>28</v>
      </c>
      <c r="C35" s="1455"/>
      <c r="D35" s="493" t="s">
        <v>301</v>
      </c>
      <c r="E35" s="1205" t="e">
        <f ca="1">予選一覧!C40</f>
        <v>#N/A</v>
      </c>
      <c r="F35" s="358"/>
      <c r="G35" s="1223"/>
      <c r="H35" s="527"/>
      <c r="I35" s="463"/>
      <c r="J35" s="427"/>
      <c r="L35" s="356"/>
      <c r="M35" s="356"/>
      <c r="P35" s="383"/>
      <c r="Q35" s="516"/>
      <c r="R35" s="1240"/>
      <c r="S35" s="364"/>
      <c r="T35" s="1205" t="e">
        <f ca="1">予選一覧!S27</f>
        <v>#N/A</v>
      </c>
      <c r="U35" s="493" t="s">
        <v>298</v>
      </c>
      <c r="V35" s="1457"/>
    </row>
    <row r="36" spans="1:30" ht="23.25" customHeight="1" x14ac:dyDescent="0.25">
      <c r="A36" s="1189"/>
      <c r="C36" s="1455"/>
      <c r="D36" s="493" t="s">
        <v>292</v>
      </c>
      <c r="E36" s="1206"/>
      <c r="F36" s="427"/>
      <c r="G36" s="425"/>
      <c r="H36" s="1210">
        <v>3</v>
      </c>
      <c r="I36" s="528"/>
      <c r="J36" s="1302"/>
      <c r="L36" s="356"/>
      <c r="M36" s="356"/>
      <c r="P36" s="513"/>
      <c r="Q36" s="1232" t="s">
        <v>273</v>
      </c>
      <c r="R36" s="425"/>
      <c r="S36" s="368"/>
      <c r="T36" s="1206"/>
      <c r="U36" s="493" t="s">
        <v>292</v>
      </c>
      <c r="V36" s="1457"/>
    </row>
    <row r="37" spans="1:30" ht="23.25" customHeight="1" x14ac:dyDescent="0.25">
      <c r="C37" s="1455"/>
      <c r="D37" s="493"/>
      <c r="F37" s="427"/>
      <c r="G37" s="425"/>
      <c r="H37" s="1210"/>
      <c r="I37" s="529"/>
      <c r="J37" s="1302"/>
      <c r="L37" s="356"/>
      <c r="M37" s="356"/>
      <c r="P37" s="514"/>
      <c r="Q37" s="1232"/>
      <c r="S37" s="425"/>
      <c r="V37" s="1457"/>
    </row>
    <row r="38" spans="1:30" ht="23.25" customHeight="1" x14ac:dyDescent="0.25">
      <c r="C38" s="1455"/>
      <c r="D38" s="493" t="s">
        <v>290</v>
      </c>
      <c r="E38" s="1205" t="s">
        <v>162</v>
      </c>
      <c r="F38" s="358"/>
      <c r="G38" s="451"/>
      <c r="H38" s="460"/>
      <c r="I38" s="369"/>
      <c r="J38" s="427"/>
      <c r="L38" s="356"/>
      <c r="M38" s="356"/>
      <c r="P38" s="389"/>
      <c r="Q38" s="362"/>
      <c r="R38" s="451"/>
      <c r="S38" s="364"/>
      <c r="T38" s="1304" t="s">
        <v>332</v>
      </c>
      <c r="U38" s="493" t="s">
        <v>290</v>
      </c>
      <c r="V38" s="1457"/>
    </row>
    <row r="39" spans="1:30" ht="23.25" customHeight="1" x14ac:dyDescent="0.25">
      <c r="C39" s="1455"/>
      <c r="D39" s="497">
        <v>12</v>
      </c>
      <c r="E39" s="1206"/>
      <c r="F39" s="365"/>
      <c r="G39" s="453"/>
      <c r="H39" s="461"/>
      <c r="I39" s="419"/>
      <c r="J39" s="427"/>
      <c r="L39" s="356"/>
      <c r="M39" s="356"/>
      <c r="P39" s="427"/>
      <c r="Q39" s="376"/>
      <c r="R39" s="453"/>
      <c r="S39" s="379"/>
      <c r="T39" s="1305"/>
      <c r="U39" s="497">
        <v>11</v>
      </c>
      <c r="V39" s="1457"/>
    </row>
    <row r="40" spans="1:30" ht="23.25" customHeight="1" x14ac:dyDescent="0.25">
      <c r="C40" s="1456"/>
      <c r="D40" s="493"/>
      <c r="F40" s="427"/>
      <c r="G40" s="1460"/>
      <c r="H40" s="1460"/>
      <c r="I40" s="1460"/>
      <c r="K40"/>
      <c r="N40"/>
      <c r="P40" s="425"/>
      <c r="Q40" s="425"/>
      <c r="R40" s="425"/>
      <c r="S40" s="425"/>
      <c r="T40" s="425"/>
      <c r="V40" s="1461"/>
    </row>
    <row r="41" spans="1:30" x14ac:dyDescent="0.25">
      <c r="D41" s="493"/>
      <c r="E41" s="419"/>
      <c r="F41" s="1237" t="s">
        <v>203</v>
      </c>
      <c r="G41" s="1237"/>
      <c r="H41" s="432"/>
      <c r="I41" s="1237" t="s">
        <v>204</v>
      </c>
      <c r="J41" s="1237"/>
      <c r="L41" s="1237" t="s">
        <v>151</v>
      </c>
      <c r="M41" s="1237"/>
      <c r="O41"/>
      <c r="P41"/>
      <c r="Q41" s="432"/>
      <c r="R41" s="432"/>
      <c r="S41" s="432"/>
      <c r="T41" s="361"/>
    </row>
    <row r="42" spans="1:30" x14ac:dyDescent="0.25">
      <c r="C42" s="432" t="s">
        <v>149</v>
      </c>
      <c r="D42" s="496"/>
      <c r="E42" s="432"/>
      <c r="F42" s="432">
        <v>1</v>
      </c>
      <c r="G42" s="420">
        <v>0.41666666666666669</v>
      </c>
      <c r="H42" s="360"/>
      <c r="I42" s="421" t="s">
        <v>3</v>
      </c>
      <c r="J42" s="420">
        <v>0.58333333333333337</v>
      </c>
      <c r="L42" s="423" t="s">
        <v>217</v>
      </c>
      <c r="M42" s="424">
        <v>0.58333333333333337</v>
      </c>
      <c r="O42"/>
      <c r="P42"/>
      <c r="R42" s="423"/>
      <c r="S42" s="424"/>
      <c r="T42" s="425"/>
      <c r="U42" s="432"/>
    </row>
    <row r="43" spans="1:30" x14ac:dyDescent="0.25">
      <c r="C43" s="355"/>
      <c r="D43" s="496"/>
      <c r="E43" s="432"/>
      <c r="F43" s="432">
        <v>2</v>
      </c>
      <c r="G43" s="420">
        <v>0.45833333333333331</v>
      </c>
      <c r="H43" s="360"/>
      <c r="I43" s="421" t="s">
        <v>4</v>
      </c>
      <c r="J43" s="420">
        <v>0.625</v>
      </c>
      <c r="L43" s="423" t="s">
        <v>216</v>
      </c>
      <c r="M43" s="424">
        <v>0.64583333333333337</v>
      </c>
      <c r="O43"/>
      <c r="P43"/>
      <c r="R43" s="355"/>
      <c r="S43" s="355"/>
      <c r="T43" s="425"/>
      <c r="U43" s="432"/>
    </row>
    <row r="44" spans="1:30" x14ac:dyDescent="0.25">
      <c r="D44" s="496"/>
      <c r="F44" s="432">
        <v>3</v>
      </c>
      <c r="G44" s="420">
        <v>0.5</v>
      </c>
      <c r="H44" s="360"/>
      <c r="I44" s="421"/>
      <c r="J44" s="420"/>
      <c r="L44" s="419" t="s">
        <v>6</v>
      </c>
      <c r="M44" s="424">
        <v>0.6875</v>
      </c>
      <c r="O44"/>
      <c r="P44"/>
      <c r="R44" s="355"/>
      <c r="S44" s="355"/>
      <c r="T44" s="425"/>
      <c r="U44" s="432"/>
    </row>
    <row r="45" spans="1:30" x14ac:dyDescent="0.25">
      <c r="D45" s="496"/>
      <c r="F45" s="432">
        <v>4</v>
      </c>
      <c r="G45" s="420">
        <v>0.54166666666666696</v>
      </c>
      <c r="H45" s="360"/>
      <c r="I45" s="421"/>
      <c r="J45" s="420"/>
      <c r="L45" s="423"/>
      <c r="M45" s="424"/>
      <c r="O45"/>
      <c r="P45"/>
      <c r="R45" s="355"/>
      <c r="S45" s="355"/>
      <c r="T45" s="425"/>
      <c r="U45" s="432"/>
    </row>
    <row r="46" spans="1:30" x14ac:dyDescent="0.25">
      <c r="D46" s="496"/>
      <c r="F46" s="432">
        <v>5</v>
      </c>
      <c r="G46" s="420">
        <v>0.58333333333333404</v>
      </c>
      <c r="I46" s="421"/>
      <c r="J46" s="420"/>
      <c r="O46"/>
      <c r="P46"/>
      <c r="R46" s="355"/>
      <c r="S46" s="355"/>
      <c r="T46" s="425"/>
      <c r="U46" s="432"/>
    </row>
    <row r="52" spans="4:5" x14ac:dyDescent="0.25">
      <c r="D52" s="493"/>
      <c r="E52" s="1205"/>
    </row>
    <row r="53" spans="4:5" x14ac:dyDescent="0.25">
      <c r="D53" s="493"/>
      <c r="E53" s="1206"/>
    </row>
  </sheetData>
  <mergeCells count="96">
    <mergeCell ref="F41:G41"/>
    <mergeCell ref="I41:J41"/>
    <mergeCell ref="L41:M41"/>
    <mergeCell ref="E52:E53"/>
    <mergeCell ref="V33:V40"/>
    <mergeCell ref="G34:G35"/>
    <mergeCell ref="R34:R35"/>
    <mergeCell ref="E38:E39"/>
    <mergeCell ref="A33:A34"/>
    <mergeCell ref="C33:C40"/>
    <mergeCell ref="E33:E34"/>
    <mergeCell ref="T33:T34"/>
    <mergeCell ref="T38:T39"/>
    <mergeCell ref="G40:I40"/>
    <mergeCell ref="A35:A36"/>
    <mergeCell ref="E35:E36"/>
    <mergeCell ref="T35:T36"/>
    <mergeCell ref="H36:H37"/>
    <mergeCell ref="J36:J37"/>
    <mergeCell ref="Q36:Q37"/>
    <mergeCell ref="M28:N31"/>
    <mergeCell ref="R28:R29"/>
    <mergeCell ref="A29:A30"/>
    <mergeCell ref="T29:T30"/>
    <mergeCell ref="A31:A32"/>
    <mergeCell ref="I31:I32"/>
    <mergeCell ref="P31:P32"/>
    <mergeCell ref="E28:E29"/>
    <mergeCell ref="V23:V30"/>
    <mergeCell ref="G24:G25"/>
    <mergeCell ref="R24:R25"/>
    <mergeCell ref="A25:A26"/>
    <mergeCell ref="E25:E26"/>
    <mergeCell ref="A23:A24"/>
    <mergeCell ref="C23:C30"/>
    <mergeCell ref="E23:E24"/>
    <mergeCell ref="L23:M24"/>
    <mergeCell ref="T23:T24"/>
    <mergeCell ref="T25:T26"/>
    <mergeCell ref="H26:H27"/>
    <mergeCell ref="L26:M27"/>
    <mergeCell ref="Q26:Q27"/>
    <mergeCell ref="T27:T28"/>
    <mergeCell ref="K28:L31"/>
    <mergeCell ref="T18:T19"/>
    <mergeCell ref="A19:A20"/>
    <mergeCell ref="E19:E20"/>
    <mergeCell ref="L20:M21"/>
    <mergeCell ref="A21:A22"/>
    <mergeCell ref="J21:J22"/>
    <mergeCell ref="O21:O22"/>
    <mergeCell ref="T13:T14"/>
    <mergeCell ref="G14:G15"/>
    <mergeCell ref="R14:R15"/>
    <mergeCell ref="A15:A16"/>
    <mergeCell ref="E15:E16"/>
    <mergeCell ref="T15:T16"/>
    <mergeCell ref="H16:H17"/>
    <mergeCell ref="Q16:Q17"/>
    <mergeCell ref="A17:A18"/>
    <mergeCell ref="E17:E18"/>
    <mergeCell ref="A13:A14"/>
    <mergeCell ref="E13:E14"/>
    <mergeCell ref="L17:M17"/>
    <mergeCell ref="G18:G19"/>
    <mergeCell ref="I18:I19"/>
    <mergeCell ref="L18:M18"/>
    <mergeCell ref="R8:R9"/>
    <mergeCell ref="A9:A10"/>
    <mergeCell ref="E9:E10"/>
    <mergeCell ref="T9:T10"/>
    <mergeCell ref="A11:A12"/>
    <mergeCell ref="I11:I12"/>
    <mergeCell ref="P11:P12"/>
    <mergeCell ref="Q3:S4"/>
    <mergeCell ref="V3:V20"/>
    <mergeCell ref="E4:E5"/>
    <mergeCell ref="T4:T5"/>
    <mergeCell ref="A5:A6"/>
    <mergeCell ref="H6:H7"/>
    <mergeCell ref="Q6:Q7"/>
    <mergeCell ref="E7:E8"/>
    <mergeCell ref="T7:T8"/>
    <mergeCell ref="G8:G9"/>
    <mergeCell ref="A3:A4"/>
    <mergeCell ref="C3:C20"/>
    <mergeCell ref="F3:H4"/>
    <mergeCell ref="I3:J4"/>
    <mergeCell ref="L3:M4"/>
    <mergeCell ref="O3:P4"/>
    <mergeCell ref="E1:V1"/>
    <mergeCell ref="F2:H2"/>
    <mergeCell ref="I2:J2"/>
    <mergeCell ref="K2:N2"/>
    <mergeCell ref="O2:P2"/>
    <mergeCell ref="Q2:S2"/>
  </mergeCells>
  <phoneticPr fontId="3"/>
  <pageMargins left="0.7" right="0.7" top="0.75" bottom="0.75" header="0.3" footer="0.3"/>
  <pageSetup paperSize="9" scale="6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F86CB-95C4-4A7F-93BE-169ED2F495FC}">
  <dimension ref="A1"/>
  <sheetViews>
    <sheetView workbookViewId="0">
      <selection activeCell="H16" sqref="H16"/>
    </sheetView>
  </sheetViews>
  <sheetFormatPr defaultRowHeight="12.75" x14ac:dyDescent="0.25"/>
  <sheetData/>
  <phoneticPr fontId="3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9">
    <pageSetUpPr fitToPage="1"/>
  </sheetPr>
  <dimension ref="A1:V46"/>
  <sheetViews>
    <sheetView topLeftCell="C1" workbookViewId="0"/>
  </sheetViews>
  <sheetFormatPr defaultColWidth="9.1328125" defaultRowHeight="15" x14ac:dyDescent="0.25"/>
  <cols>
    <col min="1" max="1" width="4" style="432" hidden="1" customWidth="1"/>
    <col min="2" max="2" width="1.3984375" style="355" hidden="1" customWidth="1"/>
    <col min="3" max="3" width="2.86328125" style="356" bestFit="1" customWidth="1"/>
    <col min="4" max="4" width="1.59765625" style="492" customWidth="1"/>
    <col min="5" max="5" width="16.59765625" style="355" customWidth="1"/>
    <col min="6" max="7" width="6.265625" style="355" customWidth="1"/>
    <col min="8" max="8" width="6.265625" style="356" customWidth="1"/>
    <col min="9" max="16" width="6.265625" style="355" customWidth="1"/>
    <col min="17" max="17" width="6.265625" style="422" customWidth="1"/>
    <col min="18" max="19" width="6.265625" style="427" customWidth="1"/>
    <col min="20" max="20" width="16.59765625" style="355" customWidth="1"/>
    <col min="21" max="21" width="1.59765625" style="355" customWidth="1"/>
    <col min="22" max="22" width="2.86328125" style="356" bestFit="1" customWidth="1"/>
    <col min="26" max="26" width="14.1328125" customWidth="1"/>
  </cols>
  <sheetData>
    <row r="1" spans="1:22" ht="18" customHeight="1" x14ac:dyDescent="0.25">
      <c r="E1" s="1226" t="s">
        <v>237</v>
      </c>
      <c r="F1" s="1226"/>
      <c r="G1" s="1226"/>
      <c r="H1" s="1226"/>
      <c r="I1" s="1226"/>
      <c r="J1" s="1226"/>
      <c r="K1" s="1226"/>
      <c r="L1" s="1226"/>
      <c r="M1" s="1226"/>
      <c r="N1" s="1226"/>
      <c r="O1" s="1226"/>
      <c r="P1" s="1226"/>
      <c r="Q1" s="1226"/>
      <c r="R1" s="1226"/>
      <c r="S1" s="1226"/>
      <c r="T1" s="1226"/>
      <c r="U1" s="1226"/>
      <c r="V1" s="1226"/>
    </row>
    <row r="2" spans="1:22" ht="18" customHeight="1" x14ac:dyDescent="0.25">
      <c r="F2" s="1227">
        <v>44723</v>
      </c>
      <c r="G2" s="1227"/>
      <c r="H2" s="1227"/>
      <c r="I2" s="1227">
        <v>44737</v>
      </c>
      <c r="J2" s="1227"/>
      <c r="K2" s="1227">
        <v>44751</v>
      </c>
      <c r="L2" s="1227"/>
      <c r="M2" s="1227"/>
      <c r="N2" s="1227"/>
      <c r="O2" s="1227">
        <f>I2</f>
        <v>44737</v>
      </c>
      <c r="P2" s="1227"/>
      <c r="Q2" s="1227">
        <f>F2</f>
        <v>44723</v>
      </c>
      <c r="R2" s="1227"/>
      <c r="S2" s="1227"/>
    </row>
    <row r="3" spans="1:22" x14ac:dyDescent="0.25">
      <c r="A3" s="1189">
        <f>A2+1</f>
        <v>1</v>
      </c>
      <c r="C3" s="1192" t="s">
        <v>270</v>
      </c>
      <c r="F3" s="1189" t="s">
        <v>271</v>
      </c>
      <c r="G3" s="1189"/>
      <c r="H3" s="1189"/>
      <c r="I3" s="1468" t="s">
        <v>279</v>
      </c>
      <c r="J3" s="1468"/>
      <c r="L3" s="1468" t="s">
        <v>279</v>
      </c>
      <c r="M3" s="1468"/>
      <c r="N3" s="450"/>
      <c r="O3" s="1468" t="s">
        <v>279</v>
      </c>
      <c r="P3" s="1468"/>
      <c r="Q3" s="1233" t="s">
        <v>271</v>
      </c>
      <c r="R3" s="1233"/>
      <c r="S3" s="1233"/>
      <c r="T3" s="419"/>
      <c r="V3" s="1192" t="s">
        <v>272</v>
      </c>
    </row>
    <row r="4" spans="1:22" ht="15.75" customHeight="1" x14ac:dyDescent="0.25">
      <c r="A4" s="1189"/>
      <c r="C4" s="1462"/>
      <c r="D4" s="493" t="s">
        <v>290</v>
      </c>
      <c r="E4" s="1464" t="str">
        <f>D4&amp;D5&amp;"位"</f>
        <v>W9位</v>
      </c>
      <c r="F4" s="1314"/>
      <c r="G4" s="1314"/>
      <c r="H4" s="1314"/>
      <c r="I4" s="1468"/>
      <c r="J4" s="1468"/>
      <c r="L4" s="1468"/>
      <c r="M4" s="1468"/>
      <c r="O4" s="1468"/>
      <c r="P4" s="1468"/>
      <c r="Q4" s="1318"/>
      <c r="R4" s="1318"/>
      <c r="S4" s="1318"/>
      <c r="T4" s="1464" t="str">
        <f>U4&amp;U5&amp;"位"</f>
        <v>W10位</v>
      </c>
      <c r="U4" s="493" t="s">
        <v>290</v>
      </c>
      <c r="V4" s="1462"/>
    </row>
    <row r="5" spans="1:22" ht="17.25" x14ac:dyDescent="0.25">
      <c r="A5" s="1189">
        <f>A3+1</f>
        <v>2</v>
      </c>
      <c r="C5" s="1462"/>
      <c r="D5" s="493" t="s">
        <v>300</v>
      </c>
      <c r="E5" s="1465"/>
      <c r="F5" s="365"/>
      <c r="G5" s="453"/>
      <c r="H5" s="360"/>
      <c r="I5" s="369"/>
      <c r="J5" s="425"/>
      <c r="L5" s="454"/>
      <c r="M5" s="454"/>
      <c r="O5" s="355" t="s">
        <v>80</v>
      </c>
      <c r="P5" s="389"/>
      <c r="Q5" s="455"/>
      <c r="R5" s="453"/>
      <c r="S5" s="379"/>
      <c r="T5" s="1465"/>
      <c r="U5" s="497">
        <v>10</v>
      </c>
      <c r="V5" s="1462"/>
    </row>
    <row r="6" spans="1:22" x14ac:dyDescent="0.25">
      <c r="A6" s="1189"/>
      <c r="C6" s="1462"/>
      <c r="D6" s="493"/>
      <c r="F6" s="427"/>
      <c r="G6" s="425"/>
      <c r="H6" s="1210">
        <v>4</v>
      </c>
      <c r="I6" s="456"/>
      <c r="J6" s="425"/>
      <c r="L6" s="454"/>
      <c r="M6" s="454"/>
      <c r="P6" s="457"/>
      <c r="Q6" s="1232" t="s">
        <v>273</v>
      </c>
      <c r="S6" s="425"/>
      <c r="V6" s="1462"/>
    </row>
    <row r="7" spans="1:22" ht="15.75" customHeight="1" x14ac:dyDescent="0.25">
      <c r="C7" s="1462"/>
      <c r="D7" s="493" t="s">
        <v>299</v>
      </c>
      <c r="E7" s="1205" t="e">
        <f ca="1">予選一覧!AI27</f>
        <v>#N/A</v>
      </c>
      <c r="F7" s="427"/>
      <c r="G7" s="425"/>
      <c r="H7" s="1210"/>
      <c r="I7" s="458"/>
      <c r="J7" s="425"/>
      <c r="L7" s="454"/>
      <c r="M7" s="454"/>
      <c r="P7" s="459"/>
      <c r="Q7" s="1232"/>
      <c r="R7" s="363"/>
      <c r="S7" s="364"/>
      <c r="T7" s="1466" t="str">
        <f>U7&amp;U8&amp;"位"</f>
        <v>D5位</v>
      </c>
      <c r="U7" s="493" t="s">
        <v>291</v>
      </c>
      <c r="V7" s="1462"/>
    </row>
    <row r="8" spans="1:22" ht="15.75" customHeight="1" x14ac:dyDescent="0.25">
      <c r="C8" s="1462"/>
      <c r="D8" s="493" t="s">
        <v>292</v>
      </c>
      <c r="E8" s="1206"/>
      <c r="F8" s="365"/>
      <c r="G8" s="1200">
        <v>1</v>
      </c>
      <c r="H8" s="460"/>
      <c r="I8" s="380"/>
      <c r="J8" s="425"/>
      <c r="L8" s="454"/>
      <c r="M8" s="454"/>
      <c r="P8" s="384"/>
      <c r="Q8" s="373"/>
      <c r="R8" s="1216">
        <v>1</v>
      </c>
      <c r="S8" s="425"/>
      <c r="T8" s="1467"/>
      <c r="U8" s="493" t="s">
        <v>292</v>
      </c>
      <c r="V8" s="1462"/>
    </row>
    <row r="9" spans="1:22" ht="15.75" customHeight="1" x14ac:dyDescent="0.25">
      <c r="A9" s="1189">
        <v>17</v>
      </c>
      <c r="C9" s="1462"/>
      <c r="D9" s="493" t="s">
        <v>301</v>
      </c>
      <c r="E9" s="1466" t="str">
        <f>D9&amp;D10&amp;"位"</f>
        <v>E4位</v>
      </c>
      <c r="F9" s="358"/>
      <c r="G9" s="1223"/>
      <c r="H9" s="461"/>
      <c r="I9" s="380"/>
      <c r="J9" s="425"/>
      <c r="P9" s="371"/>
      <c r="Q9" s="376"/>
      <c r="R9" s="1240"/>
      <c r="S9" s="364"/>
      <c r="T9" s="1466" t="str">
        <f>U9&amp;U10&amp;"位"</f>
        <v>F4位</v>
      </c>
      <c r="U9" s="493" t="s">
        <v>293</v>
      </c>
      <c r="V9" s="1462"/>
    </row>
    <row r="10" spans="1:22" ht="15.75" customHeight="1" x14ac:dyDescent="0.25">
      <c r="A10" s="1189"/>
      <c r="C10" s="1462"/>
      <c r="D10" s="493" t="s">
        <v>294</v>
      </c>
      <c r="E10" s="1467"/>
      <c r="F10" s="427"/>
      <c r="G10" s="425"/>
      <c r="H10" s="360"/>
      <c r="I10" s="380"/>
      <c r="J10" s="425"/>
      <c r="L10" s="432"/>
      <c r="M10" s="432"/>
      <c r="O10" s="427"/>
      <c r="P10" s="381"/>
      <c r="Q10" s="362"/>
      <c r="R10" s="425"/>
      <c r="S10" s="368"/>
      <c r="T10" s="1467"/>
      <c r="U10" s="493" t="s">
        <v>294</v>
      </c>
      <c r="V10" s="1462"/>
    </row>
    <row r="11" spans="1:22" x14ac:dyDescent="0.25">
      <c r="A11" s="1189">
        <v>18</v>
      </c>
      <c r="C11" s="1462"/>
      <c r="D11" s="493"/>
      <c r="F11" s="427"/>
      <c r="G11" s="425"/>
      <c r="H11" s="425"/>
      <c r="I11" s="1210" t="s">
        <v>3</v>
      </c>
      <c r="J11" s="359"/>
      <c r="L11" s="421"/>
      <c r="M11" s="421"/>
      <c r="O11" s="363"/>
      <c r="P11" s="1185" t="s">
        <v>274</v>
      </c>
      <c r="Q11" s="362"/>
      <c r="R11" s="432"/>
      <c r="S11" s="432"/>
      <c r="V11" s="1462"/>
    </row>
    <row r="12" spans="1:22" x14ac:dyDescent="0.25">
      <c r="A12" s="1189"/>
      <c r="C12" s="1462"/>
      <c r="D12" s="493"/>
      <c r="F12" s="427"/>
      <c r="G12" s="425"/>
      <c r="H12" s="425"/>
      <c r="I12" s="1210"/>
      <c r="J12" s="379"/>
      <c r="O12" s="365"/>
      <c r="P12" s="1185"/>
      <c r="Q12" s="362"/>
      <c r="S12" s="425"/>
      <c r="V12" s="1462"/>
    </row>
    <row r="13" spans="1:22" ht="15.75" customHeight="1" x14ac:dyDescent="0.25">
      <c r="A13" s="1189">
        <v>19</v>
      </c>
      <c r="C13" s="1462"/>
      <c r="D13" s="493" t="s">
        <v>302</v>
      </c>
      <c r="E13" s="1466" t="str">
        <f>D13&amp;D14&amp;"位"</f>
        <v>I4位</v>
      </c>
      <c r="F13" s="427"/>
      <c r="G13" s="425"/>
      <c r="H13" s="360"/>
      <c r="I13" s="375"/>
      <c r="J13" s="368"/>
      <c r="O13" s="371"/>
      <c r="P13" s="383"/>
      <c r="Q13" s="362"/>
      <c r="R13" s="363"/>
      <c r="S13" s="364"/>
      <c r="T13" s="1205" t="e">
        <f ca="1">予選一覧!S51</f>
        <v>#N/A</v>
      </c>
      <c r="U13" s="493" t="s">
        <v>295</v>
      </c>
      <c r="V13" s="1462"/>
    </row>
    <row r="14" spans="1:22" ht="15.75" customHeight="1" x14ac:dyDescent="0.25">
      <c r="A14" s="1189"/>
      <c r="C14" s="1462"/>
      <c r="D14" s="493" t="s">
        <v>294</v>
      </c>
      <c r="E14" s="1467"/>
      <c r="F14" s="365"/>
      <c r="G14" s="1200">
        <v>2</v>
      </c>
      <c r="H14" s="462"/>
      <c r="I14" s="463"/>
      <c r="J14" s="368"/>
      <c r="O14" s="383"/>
      <c r="P14" s="383"/>
      <c r="Q14" s="452"/>
      <c r="R14" s="1216">
        <v>2</v>
      </c>
      <c r="S14" s="425"/>
      <c r="T14" s="1206"/>
      <c r="U14" s="493" t="s">
        <v>294</v>
      </c>
      <c r="V14" s="1462"/>
    </row>
    <row r="15" spans="1:22" x14ac:dyDescent="0.25">
      <c r="A15" s="1189">
        <v>20</v>
      </c>
      <c r="C15" s="1462"/>
      <c r="D15" s="493" t="s">
        <v>303</v>
      </c>
      <c r="E15" s="1205" t="e">
        <f ca="1">予選一覧!AY40</f>
        <v>#N/A</v>
      </c>
      <c r="F15" s="358"/>
      <c r="G15" s="1223"/>
      <c r="H15" s="412"/>
      <c r="I15" s="463"/>
      <c r="J15" s="368"/>
      <c r="O15" s="383"/>
      <c r="P15" s="383"/>
      <c r="Q15" s="447"/>
      <c r="R15" s="1240"/>
      <c r="S15" s="364"/>
      <c r="T15" s="1205" t="e">
        <f ca="1">予選一覧!AI40</f>
        <v>#N/A</v>
      </c>
      <c r="U15" s="493" t="s">
        <v>296</v>
      </c>
      <c r="V15" s="1462"/>
    </row>
    <row r="16" spans="1:22" x14ac:dyDescent="0.25">
      <c r="A16" s="1189"/>
      <c r="C16" s="1462"/>
      <c r="D16" s="493" t="s">
        <v>292</v>
      </c>
      <c r="E16" s="1206"/>
      <c r="F16" s="427"/>
      <c r="G16" s="425"/>
      <c r="H16" s="1210">
        <v>5</v>
      </c>
      <c r="I16" s="386"/>
      <c r="J16" s="368"/>
      <c r="O16" s="383"/>
      <c r="P16" s="414"/>
      <c r="Q16" s="1232" t="s">
        <v>215</v>
      </c>
      <c r="R16" s="425"/>
      <c r="S16" s="368"/>
      <c r="T16" s="1206"/>
      <c r="U16" s="493" t="s">
        <v>292</v>
      </c>
      <c r="V16" s="1462"/>
    </row>
    <row r="17" spans="1:22" x14ac:dyDescent="0.25">
      <c r="A17" s="1189"/>
      <c r="C17" s="1462"/>
      <c r="D17" s="493" t="s">
        <v>304</v>
      </c>
      <c r="E17" s="1205" t="e">
        <f ca="1">予選一覧!AI53</f>
        <v>#N/A</v>
      </c>
      <c r="F17" s="427"/>
      <c r="G17" s="425"/>
      <c r="H17" s="1210"/>
      <c r="I17" s="387"/>
      <c r="J17" s="368"/>
      <c r="L17" s="1189" t="s">
        <v>150</v>
      </c>
      <c r="M17" s="1189"/>
      <c r="O17" s="383"/>
      <c r="P17" s="388"/>
      <c r="Q17" s="1232"/>
      <c r="R17" s="363"/>
      <c r="S17" s="364"/>
      <c r="T17" s="1205">
        <f>予選一覧!AY53</f>
        <v>0</v>
      </c>
      <c r="U17" s="493" t="s">
        <v>297</v>
      </c>
      <c r="V17" s="1462"/>
    </row>
    <row r="18" spans="1:22" x14ac:dyDescent="0.25">
      <c r="A18" s="1189"/>
      <c r="C18" s="1462"/>
      <c r="D18" s="493" t="s">
        <v>292</v>
      </c>
      <c r="E18" s="1206"/>
      <c r="F18" s="365"/>
      <c r="G18" s="1200">
        <v>3</v>
      </c>
      <c r="H18" s="372"/>
      <c r="I18" s="369"/>
      <c r="J18" s="368"/>
      <c r="K18" s="425"/>
      <c r="L18" s="1195"/>
      <c r="M18" s="1195"/>
      <c r="O18" s="383"/>
      <c r="P18" s="389"/>
      <c r="Q18" s="362"/>
      <c r="R18" s="1216">
        <v>3</v>
      </c>
      <c r="S18" s="425"/>
      <c r="T18" s="1206"/>
      <c r="U18" s="493" t="s">
        <v>292</v>
      </c>
      <c r="V18" s="1462"/>
    </row>
    <row r="19" spans="1:22" x14ac:dyDescent="0.25">
      <c r="A19" s="1189">
        <v>21</v>
      </c>
      <c r="C19" s="1462"/>
      <c r="D19" s="493" t="s">
        <v>242</v>
      </c>
      <c r="E19" s="1205" t="e">
        <f ca="1">予選一覧!C25</f>
        <v>#N/A</v>
      </c>
      <c r="F19" s="358"/>
      <c r="G19" s="1223"/>
      <c r="H19" s="374"/>
      <c r="I19" s="419"/>
      <c r="J19" s="368"/>
      <c r="K19" s="359"/>
      <c r="L19" s="397"/>
      <c r="M19" s="398"/>
      <c r="O19" s="383"/>
      <c r="P19" s="427"/>
      <c r="Q19" s="376"/>
      <c r="R19" s="1240"/>
      <c r="S19" s="364"/>
      <c r="T19" s="1205" t="e">
        <f ca="1">予選一覧!S25</f>
        <v>#N/A</v>
      </c>
      <c r="U19" s="493" t="s">
        <v>298</v>
      </c>
      <c r="V19" s="1462"/>
    </row>
    <row r="20" spans="1:22" x14ac:dyDescent="0.25">
      <c r="A20" s="1189"/>
      <c r="C20" s="1463"/>
      <c r="D20" s="493">
        <v>4</v>
      </c>
      <c r="E20" s="1206"/>
      <c r="F20" s="427"/>
      <c r="G20" s="425"/>
      <c r="H20" s="360"/>
      <c r="I20" s="419"/>
      <c r="J20" s="368"/>
      <c r="K20" s="406"/>
      <c r="L20" s="1196" t="s">
        <v>275</v>
      </c>
      <c r="M20" s="1452"/>
      <c r="N20" s="407"/>
      <c r="O20" s="383"/>
      <c r="P20" s="427"/>
      <c r="Q20" s="362"/>
      <c r="S20" s="368"/>
      <c r="T20" s="1206"/>
      <c r="U20" s="493" t="s">
        <v>294</v>
      </c>
      <c r="V20" s="1463"/>
    </row>
    <row r="21" spans="1:22" ht="16.5" x14ac:dyDescent="0.25">
      <c r="A21" s="1189">
        <v>22</v>
      </c>
      <c r="C21" s="391"/>
      <c r="D21" s="494"/>
      <c r="E21" s="393"/>
      <c r="F21" s="427"/>
      <c r="G21" s="425"/>
      <c r="H21" s="396"/>
      <c r="I21" s="419"/>
      <c r="J21" s="1312" t="s">
        <v>276</v>
      </c>
      <c r="K21"/>
      <c r="L21" s="1453"/>
      <c r="M21" s="1453"/>
      <c r="N21"/>
      <c r="O21" s="1315" t="s">
        <v>217</v>
      </c>
      <c r="P21" s="427"/>
      <c r="Q21" s="399"/>
      <c r="R21" s="394"/>
      <c r="S21" s="395"/>
      <c r="T21" s="393"/>
      <c r="U21" s="392"/>
      <c r="V21" s="400"/>
    </row>
    <row r="22" spans="1:22" ht="16.5" x14ac:dyDescent="0.25">
      <c r="A22" s="1189"/>
      <c r="C22" s="401"/>
      <c r="D22" s="495"/>
      <c r="E22" s="403"/>
      <c r="F22" s="404"/>
      <c r="G22" s="404"/>
      <c r="H22" s="405"/>
      <c r="I22" s="419"/>
      <c r="J22" s="1312"/>
      <c r="K22"/>
      <c r="N22"/>
      <c r="O22" s="1316"/>
      <c r="P22" s="425"/>
      <c r="Q22" s="408"/>
      <c r="R22" s="409"/>
      <c r="S22" s="410"/>
      <c r="T22" s="403"/>
      <c r="U22" s="402"/>
      <c r="V22" s="411"/>
    </row>
    <row r="23" spans="1:22" ht="15.75" customHeight="1" x14ac:dyDescent="0.25">
      <c r="A23" s="1189">
        <v>23</v>
      </c>
      <c r="C23" s="1192" t="s">
        <v>277</v>
      </c>
      <c r="D23" s="493" t="s">
        <v>291</v>
      </c>
      <c r="E23" s="1466" t="str">
        <f>D23&amp;D24&amp;"位"</f>
        <v>D4位</v>
      </c>
      <c r="F23" s="358"/>
      <c r="G23" s="359"/>
      <c r="H23" s="360"/>
      <c r="I23" s="419"/>
      <c r="J23" s="84"/>
      <c r="K23" s="381"/>
      <c r="L23" s="1189" t="s">
        <v>77</v>
      </c>
      <c r="M23" s="1189"/>
      <c r="N23"/>
      <c r="O23" s="77"/>
      <c r="P23" s="361"/>
      <c r="Q23" s="362"/>
      <c r="R23" s="464"/>
      <c r="S23" s="465"/>
      <c r="T23" s="1205" t="e">
        <f ca="1">予選一覧!AI25</f>
        <v>#N/A</v>
      </c>
      <c r="U23" s="493" t="s">
        <v>299</v>
      </c>
      <c r="V23" s="1192" t="s">
        <v>278</v>
      </c>
    </row>
    <row r="24" spans="1:22" ht="15.75" customHeight="1" x14ac:dyDescent="0.25">
      <c r="A24" s="1189"/>
      <c r="C24" s="1462"/>
      <c r="D24" s="493" t="s">
        <v>294</v>
      </c>
      <c r="E24" s="1467"/>
      <c r="F24" s="365"/>
      <c r="G24" s="1200">
        <v>3</v>
      </c>
      <c r="H24" s="366"/>
      <c r="I24" s="361"/>
      <c r="J24" s="466"/>
      <c r="L24" s="1189"/>
      <c r="M24" s="1189"/>
      <c r="O24" s="77"/>
      <c r="P24" s="425"/>
      <c r="Q24" s="367"/>
      <c r="R24" s="1216">
        <v>3</v>
      </c>
      <c r="S24" s="368"/>
      <c r="T24" s="1206"/>
      <c r="U24" s="493" t="s">
        <v>294</v>
      </c>
      <c r="V24" s="1462"/>
    </row>
    <row r="25" spans="1:22" x14ac:dyDescent="0.25">
      <c r="A25" s="1189">
        <v>24</v>
      </c>
      <c r="C25" s="1462"/>
      <c r="D25" s="493" t="s">
        <v>302</v>
      </c>
      <c r="E25" s="1205" t="e">
        <f ca="1">予選一覧!C53</f>
        <v>#N/A</v>
      </c>
      <c r="F25" s="358"/>
      <c r="G25" s="1223"/>
      <c r="H25" s="360"/>
      <c r="I25" s="369"/>
      <c r="J25" s="466"/>
      <c r="L25" s="397"/>
      <c r="M25" s="413"/>
      <c r="O25" s="467"/>
      <c r="P25" s="389"/>
      <c r="Q25" s="370"/>
      <c r="R25" s="1240"/>
      <c r="S25" s="364"/>
      <c r="T25" s="1205" t="e">
        <f ca="1">予選一覧!S53</f>
        <v>#N/A</v>
      </c>
      <c r="U25" s="493" t="s">
        <v>295</v>
      </c>
      <c r="V25" s="1462"/>
    </row>
    <row r="26" spans="1:22" x14ac:dyDescent="0.25">
      <c r="A26" s="1189"/>
      <c r="C26" s="1462"/>
      <c r="D26" s="493" t="s">
        <v>292</v>
      </c>
      <c r="E26" s="1206"/>
      <c r="F26" s="427"/>
      <c r="G26" s="425"/>
      <c r="H26" s="1210">
        <v>5</v>
      </c>
      <c r="I26" s="456"/>
      <c r="J26" s="466"/>
      <c r="K26"/>
      <c r="L26" s="1470" t="s">
        <v>216</v>
      </c>
      <c r="M26" s="1307"/>
      <c r="N26"/>
      <c r="O26" s="467"/>
      <c r="P26" s="457"/>
      <c r="Q26" s="1232" t="s">
        <v>215</v>
      </c>
      <c r="S26" s="425"/>
      <c r="T26" s="1206"/>
      <c r="U26" s="493" t="s">
        <v>292</v>
      </c>
      <c r="V26" s="1462"/>
    </row>
    <row r="27" spans="1:22" ht="15.75" customHeight="1" x14ac:dyDescent="0.25">
      <c r="A27" s="377"/>
      <c r="C27" s="1462"/>
      <c r="D27" s="493" t="s">
        <v>301</v>
      </c>
      <c r="E27" s="1466" t="str">
        <f>D27&amp;D28&amp;"位"</f>
        <v>E5位</v>
      </c>
      <c r="F27" s="427"/>
      <c r="G27" s="425"/>
      <c r="H27" s="1210"/>
      <c r="I27" s="458"/>
      <c r="J27" s="425"/>
      <c r="K27" s="383"/>
      <c r="L27" s="1308"/>
      <c r="M27" s="1309"/>
      <c r="N27" s="415"/>
      <c r="P27" s="459"/>
      <c r="Q27" s="1232"/>
      <c r="R27" s="363"/>
      <c r="S27" s="364"/>
      <c r="T27" s="1205" t="str">
        <f ca="1">予選一覧!S40</f>
        <v>エルフシュリット一宮</v>
      </c>
      <c r="U27" s="493" t="s">
        <v>293</v>
      </c>
      <c r="V27" s="1462"/>
    </row>
    <row r="28" spans="1:22" ht="15.75" customHeight="1" x14ac:dyDescent="0.25">
      <c r="A28" s="378"/>
      <c r="C28" s="1462"/>
      <c r="D28" s="493" t="s">
        <v>292</v>
      </c>
      <c r="E28" s="1467"/>
      <c r="F28" s="365"/>
      <c r="G28" s="1200">
        <v>2</v>
      </c>
      <c r="H28" s="460"/>
      <c r="I28" s="380"/>
      <c r="J28" s="425"/>
      <c r="K28" s="383"/>
      <c r="L28" s="1469"/>
      <c r="M28" s="1189"/>
      <c r="N28" s="415"/>
      <c r="P28" s="384"/>
      <c r="Q28" s="373"/>
      <c r="R28" s="1216">
        <v>2</v>
      </c>
      <c r="S28" s="425"/>
      <c r="T28" s="1206"/>
      <c r="U28" s="493" t="s">
        <v>292</v>
      </c>
      <c r="V28" s="1462"/>
    </row>
    <row r="29" spans="1:22" x14ac:dyDescent="0.25">
      <c r="A29" s="1189">
        <v>25</v>
      </c>
      <c r="C29" s="1462"/>
      <c r="D29" s="493" t="s">
        <v>304</v>
      </c>
      <c r="E29" s="1205" t="e">
        <f ca="1">予選一覧!AI51</f>
        <v>#N/A</v>
      </c>
      <c r="F29" s="358"/>
      <c r="G29" s="1223"/>
      <c r="H29" s="461"/>
      <c r="I29" s="380"/>
      <c r="J29" s="425"/>
      <c r="K29" s="383"/>
      <c r="L29" s="1189"/>
      <c r="M29" s="1189"/>
      <c r="N29" s="415"/>
      <c r="P29" s="371"/>
      <c r="Q29" s="376"/>
      <c r="R29" s="1240"/>
      <c r="S29" s="364"/>
      <c r="T29" s="1205" t="e">
        <f ca="1">予選一覧!AY51</f>
        <v>#N/A</v>
      </c>
      <c r="U29" s="493" t="s">
        <v>297</v>
      </c>
      <c r="V29" s="1462"/>
    </row>
    <row r="30" spans="1:22" x14ac:dyDescent="0.25">
      <c r="A30" s="1189"/>
      <c r="C30" s="1462"/>
      <c r="D30" s="493" t="s">
        <v>294</v>
      </c>
      <c r="E30" s="1206"/>
      <c r="F30" s="427"/>
      <c r="G30" s="425"/>
      <c r="H30" s="360"/>
      <c r="I30" s="380"/>
      <c r="J30" s="425"/>
      <c r="K30" s="383"/>
      <c r="N30" s="415"/>
      <c r="P30" s="381"/>
      <c r="Q30" s="362"/>
      <c r="R30" s="425"/>
      <c r="S30" s="368"/>
      <c r="T30" s="1206"/>
      <c r="U30" s="493" t="s">
        <v>294</v>
      </c>
      <c r="V30" s="1462"/>
    </row>
    <row r="31" spans="1:22" x14ac:dyDescent="0.25">
      <c r="A31" s="1189">
        <v>26</v>
      </c>
      <c r="C31" s="1462"/>
      <c r="D31" s="493"/>
      <c r="F31" s="427"/>
      <c r="G31" s="425"/>
      <c r="H31" s="425"/>
      <c r="I31" s="1210" t="s">
        <v>3</v>
      </c>
      <c r="J31" s="359"/>
      <c r="K31" s="383"/>
      <c r="N31" s="415"/>
      <c r="O31" s="363"/>
      <c r="P31" s="1185" t="s">
        <v>4</v>
      </c>
      <c r="Q31" s="362"/>
      <c r="R31" s="432"/>
      <c r="S31" s="432"/>
      <c r="V31" s="1462"/>
    </row>
    <row r="32" spans="1:22" x14ac:dyDescent="0.25">
      <c r="A32" s="1189"/>
      <c r="C32" s="1462"/>
      <c r="D32" s="493"/>
      <c r="F32" s="427"/>
      <c r="G32" s="425"/>
      <c r="H32" s="425"/>
      <c r="I32" s="1210"/>
      <c r="J32" s="468"/>
      <c r="O32" s="427"/>
      <c r="P32" s="1185"/>
      <c r="Q32" s="362"/>
      <c r="S32" s="425"/>
      <c r="V32" s="1462"/>
    </row>
    <row r="33" spans="1:22" x14ac:dyDescent="0.25">
      <c r="A33" s="1189">
        <v>27</v>
      </c>
      <c r="C33" s="1462"/>
      <c r="D33" s="493" t="s">
        <v>303</v>
      </c>
      <c r="E33" s="1205" t="e">
        <f ca="1">予選一覧!AY38</f>
        <v>#N/A</v>
      </c>
      <c r="F33" s="427"/>
      <c r="G33" s="425"/>
      <c r="H33" s="360"/>
      <c r="I33" s="375"/>
      <c r="J33" s="425"/>
      <c r="L33"/>
      <c r="M33"/>
      <c r="P33" s="383"/>
      <c r="Q33" s="362"/>
      <c r="R33" s="363"/>
      <c r="S33" s="364"/>
      <c r="T33" s="1205" t="e">
        <f ca="1">予選一覧!AI38</f>
        <v>#N/A</v>
      </c>
      <c r="U33" s="493" t="s">
        <v>296</v>
      </c>
      <c r="V33" s="1462"/>
    </row>
    <row r="34" spans="1:22" x14ac:dyDescent="0.25">
      <c r="A34" s="1189"/>
      <c r="C34" s="1462"/>
      <c r="D34" s="493" t="s">
        <v>294</v>
      </c>
      <c r="E34" s="1206"/>
      <c r="F34" s="365"/>
      <c r="G34" s="1200">
        <v>1</v>
      </c>
      <c r="H34" s="462"/>
      <c r="I34" s="463"/>
      <c r="J34" s="425"/>
      <c r="L34"/>
      <c r="M34"/>
      <c r="P34" s="383"/>
      <c r="Q34" s="452"/>
      <c r="R34" s="1216">
        <v>1</v>
      </c>
      <c r="S34" s="425"/>
      <c r="T34" s="1206"/>
      <c r="U34" s="493" t="s">
        <v>294</v>
      </c>
      <c r="V34" s="1462"/>
    </row>
    <row r="35" spans="1:22" x14ac:dyDescent="0.25">
      <c r="A35" s="1189">
        <v>28</v>
      </c>
      <c r="C35" s="1462"/>
      <c r="D35" s="493" t="s">
        <v>289</v>
      </c>
      <c r="E35" s="1205">
        <f>予選一覧!C27</f>
        <v>0</v>
      </c>
      <c r="F35" s="358"/>
      <c r="G35" s="1223"/>
      <c r="H35" s="412"/>
      <c r="I35" s="463"/>
      <c r="J35" s="427"/>
      <c r="L35" s="356"/>
      <c r="M35" s="356"/>
      <c r="P35" s="383"/>
      <c r="Q35" s="447"/>
      <c r="R35" s="1240"/>
      <c r="S35" s="364"/>
      <c r="T35" s="1205" t="e">
        <f ca="1">予選一覧!S27</f>
        <v>#N/A</v>
      </c>
      <c r="U35" s="493" t="s">
        <v>298</v>
      </c>
      <c r="V35" s="1462"/>
    </row>
    <row r="36" spans="1:22" x14ac:dyDescent="0.25">
      <c r="A36" s="1189"/>
      <c r="C36" s="1462"/>
      <c r="D36" s="493" t="s">
        <v>292</v>
      </c>
      <c r="E36" s="1206"/>
      <c r="F36" s="427"/>
      <c r="G36" s="425"/>
      <c r="H36" s="1210">
        <v>4</v>
      </c>
      <c r="I36" s="386"/>
      <c r="J36" s="427"/>
      <c r="L36" s="356"/>
      <c r="M36" s="356"/>
      <c r="P36" s="414"/>
      <c r="Q36" s="1232" t="s">
        <v>273</v>
      </c>
      <c r="R36" s="425"/>
      <c r="S36" s="368"/>
      <c r="T36" s="1206"/>
      <c r="U36" s="493" t="s">
        <v>292</v>
      </c>
      <c r="V36" s="1462"/>
    </row>
    <row r="37" spans="1:22" x14ac:dyDescent="0.25">
      <c r="C37" s="1462"/>
      <c r="D37" s="493"/>
      <c r="F37" s="427"/>
      <c r="G37" s="425"/>
      <c r="H37" s="1210"/>
      <c r="I37" s="387"/>
      <c r="J37" s="427"/>
      <c r="L37" s="356"/>
      <c r="M37" s="356"/>
      <c r="P37" s="388"/>
      <c r="Q37" s="1232"/>
      <c r="S37" s="425"/>
      <c r="V37" s="1462"/>
    </row>
    <row r="38" spans="1:22" ht="15.75" customHeight="1" x14ac:dyDescent="0.25">
      <c r="C38" s="1462"/>
      <c r="D38" s="493" t="s">
        <v>290</v>
      </c>
      <c r="E38" s="1464" t="str">
        <f>D38&amp;D39&amp;"位"</f>
        <v>W12位</v>
      </c>
      <c r="F38" s="358"/>
      <c r="G38" s="451"/>
      <c r="H38" s="460"/>
      <c r="I38" s="369"/>
      <c r="J38" s="427"/>
      <c r="L38" s="356"/>
      <c r="M38" s="356"/>
      <c r="P38" s="389"/>
      <c r="Q38" s="362"/>
      <c r="R38" s="451"/>
      <c r="S38" s="364"/>
      <c r="T38" s="1464" t="str">
        <f>U38&amp;U39&amp;"位"</f>
        <v>W11位</v>
      </c>
      <c r="U38" s="493" t="s">
        <v>290</v>
      </c>
      <c r="V38" s="1462"/>
    </row>
    <row r="39" spans="1:22" ht="17.25" x14ac:dyDescent="0.25">
      <c r="C39" s="1462"/>
      <c r="D39" s="497">
        <v>12</v>
      </c>
      <c r="E39" s="1465"/>
      <c r="F39" s="365"/>
      <c r="G39" s="453"/>
      <c r="H39" s="461"/>
      <c r="I39" s="419"/>
      <c r="J39" s="427"/>
      <c r="L39" s="356"/>
      <c r="M39" s="356"/>
      <c r="P39" s="427"/>
      <c r="Q39" s="376"/>
      <c r="R39" s="453"/>
      <c r="S39" s="379"/>
      <c r="T39" s="1465"/>
      <c r="U39" s="497">
        <v>11</v>
      </c>
      <c r="V39" s="1462"/>
    </row>
    <row r="40" spans="1:22" x14ac:dyDescent="0.25">
      <c r="C40" s="1463"/>
      <c r="D40" s="493"/>
      <c r="F40" s="427"/>
      <c r="G40" s="1460"/>
      <c r="H40" s="1460"/>
      <c r="I40" s="1460"/>
      <c r="K40"/>
      <c r="N40"/>
      <c r="P40" s="425"/>
      <c r="Q40" s="425"/>
      <c r="R40" s="425"/>
      <c r="S40" s="425"/>
      <c r="T40" s="425"/>
      <c r="V40" s="1463"/>
    </row>
    <row r="41" spans="1:22" x14ac:dyDescent="0.25">
      <c r="D41" s="493"/>
      <c r="E41" s="419"/>
      <c r="F41" s="1237" t="s">
        <v>203</v>
      </c>
      <c r="G41" s="1237"/>
      <c r="H41" s="432"/>
      <c r="I41" s="1237" t="s">
        <v>204</v>
      </c>
      <c r="J41" s="1237"/>
      <c r="L41" s="1237" t="s">
        <v>151</v>
      </c>
      <c r="M41" s="1237"/>
      <c r="O41"/>
      <c r="P41"/>
      <c r="Q41" s="432"/>
      <c r="R41" s="432"/>
      <c r="S41" s="432"/>
      <c r="T41" s="361"/>
    </row>
    <row r="42" spans="1:22" x14ac:dyDescent="0.25">
      <c r="C42" s="432" t="s">
        <v>149</v>
      </c>
      <c r="D42" s="496"/>
      <c r="E42" s="432"/>
      <c r="F42" s="432">
        <v>1</v>
      </c>
      <c r="G42" s="420">
        <v>0.41666666666666669</v>
      </c>
      <c r="H42" s="360"/>
      <c r="I42" s="421" t="s">
        <v>3</v>
      </c>
      <c r="J42" s="420">
        <v>0.58333333333333337</v>
      </c>
      <c r="L42" s="423" t="s">
        <v>217</v>
      </c>
      <c r="M42" s="424">
        <v>0.58333333333333337</v>
      </c>
      <c r="O42"/>
      <c r="P42"/>
      <c r="R42" s="423"/>
      <c r="S42" s="424"/>
      <c r="T42" s="425"/>
      <c r="U42" s="432"/>
    </row>
    <row r="43" spans="1:22" x14ac:dyDescent="0.25">
      <c r="C43" s="355"/>
      <c r="D43" s="496"/>
      <c r="E43" s="432"/>
      <c r="F43" s="432">
        <v>2</v>
      </c>
      <c r="G43" s="420">
        <v>0.45833333333333331</v>
      </c>
      <c r="H43" s="360"/>
      <c r="I43" s="421" t="s">
        <v>4</v>
      </c>
      <c r="J43" s="420">
        <v>0.625</v>
      </c>
      <c r="L43" s="423" t="s">
        <v>216</v>
      </c>
      <c r="M43" s="424">
        <v>0.64583333333333337</v>
      </c>
      <c r="O43"/>
      <c r="P43"/>
      <c r="R43" s="355"/>
      <c r="S43" s="355"/>
      <c r="T43" s="425"/>
      <c r="U43" s="432"/>
    </row>
    <row r="44" spans="1:22" x14ac:dyDescent="0.25">
      <c r="D44" s="496"/>
      <c r="F44" s="432">
        <v>3</v>
      </c>
      <c r="G44" s="420">
        <v>0.5</v>
      </c>
      <c r="H44" s="360"/>
      <c r="I44" s="421"/>
      <c r="J44" s="420"/>
      <c r="L44" s="419" t="s">
        <v>6</v>
      </c>
      <c r="M44" s="424">
        <v>0.6875</v>
      </c>
      <c r="O44"/>
      <c r="P44"/>
      <c r="R44" s="355"/>
      <c r="S44" s="355"/>
      <c r="T44" s="425"/>
      <c r="U44" s="432"/>
    </row>
    <row r="45" spans="1:22" x14ac:dyDescent="0.25">
      <c r="D45" s="496"/>
      <c r="F45" s="432">
        <v>4</v>
      </c>
      <c r="G45" s="420">
        <v>0.54166666666666696</v>
      </c>
      <c r="H45" s="360"/>
      <c r="I45" s="421"/>
      <c r="J45" s="420"/>
      <c r="L45" s="469"/>
      <c r="M45" s="470"/>
      <c r="O45"/>
      <c r="P45"/>
      <c r="R45" s="355"/>
      <c r="S45" s="355"/>
      <c r="T45" s="425"/>
      <c r="U45" s="432"/>
    </row>
    <row r="46" spans="1:22" x14ac:dyDescent="0.25">
      <c r="D46" s="496"/>
      <c r="F46" s="432">
        <v>5</v>
      </c>
      <c r="G46" s="420">
        <v>0.58333333333333404</v>
      </c>
      <c r="I46" s="421"/>
      <c r="J46" s="420"/>
      <c r="O46"/>
      <c r="P46"/>
      <c r="R46" s="355"/>
      <c r="S46" s="355"/>
      <c r="T46" s="425"/>
      <c r="U46" s="432"/>
    </row>
  </sheetData>
  <mergeCells count="94">
    <mergeCell ref="T38:T39"/>
    <mergeCell ref="G40:I40"/>
    <mergeCell ref="F41:G41"/>
    <mergeCell ref="I41:J41"/>
    <mergeCell ref="L41:M41"/>
    <mergeCell ref="P31:P32"/>
    <mergeCell ref="A33:A34"/>
    <mergeCell ref="E33:E34"/>
    <mergeCell ref="T33:T34"/>
    <mergeCell ref="G34:G35"/>
    <mergeCell ref="R34:R35"/>
    <mergeCell ref="A35:A36"/>
    <mergeCell ref="E35:E36"/>
    <mergeCell ref="T35:T36"/>
    <mergeCell ref="H36:H37"/>
    <mergeCell ref="Q36:Q37"/>
    <mergeCell ref="V23:V40"/>
    <mergeCell ref="G24:G25"/>
    <mergeCell ref="R24:R25"/>
    <mergeCell ref="A25:A26"/>
    <mergeCell ref="E25:E26"/>
    <mergeCell ref="T25:T26"/>
    <mergeCell ref="H26:H27"/>
    <mergeCell ref="L26:M27"/>
    <mergeCell ref="Q26:Q27"/>
    <mergeCell ref="E27:E28"/>
    <mergeCell ref="T23:T24"/>
    <mergeCell ref="T27:T28"/>
    <mergeCell ref="R28:R29"/>
    <mergeCell ref="A29:A30"/>
    <mergeCell ref="E29:E30"/>
    <mergeCell ref="T29:T30"/>
    <mergeCell ref="A23:A24"/>
    <mergeCell ref="C23:C40"/>
    <mergeCell ref="E23:E24"/>
    <mergeCell ref="L23:M24"/>
    <mergeCell ref="G28:G29"/>
    <mergeCell ref="L28:M29"/>
    <mergeCell ref="A31:A32"/>
    <mergeCell ref="I31:I32"/>
    <mergeCell ref="E38:E39"/>
    <mergeCell ref="R18:R19"/>
    <mergeCell ref="A19:A20"/>
    <mergeCell ref="E19:E20"/>
    <mergeCell ref="T19:T20"/>
    <mergeCell ref="L20:M21"/>
    <mergeCell ref="A21:A22"/>
    <mergeCell ref="J21:J22"/>
    <mergeCell ref="O21:O22"/>
    <mergeCell ref="T13:T14"/>
    <mergeCell ref="G14:G15"/>
    <mergeCell ref="R14:R15"/>
    <mergeCell ref="A15:A16"/>
    <mergeCell ref="E15:E16"/>
    <mergeCell ref="T15:T16"/>
    <mergeCell ref="H16:H17"/>
    <mergeCell ref="Q16:Q17"/>
    <mergeCell ref="A17:A18"/>
    <mergeCell ref="E17:E18"/>
    <mergeCell ref="A13:A14"/>
    <mergeCell ref="E13:E14"/>
    <mergeCell ref="L17:M17"/>
    <mergeCell ref="T17:T18"/>
    <mergeCell ref="G18:G19"/>
    <mergeCell ref="L18:M18"/>
    <mergeCell ref="R8:R9"/>
    <mergeCell ref="A9:A10"/>
    <mergeCell ref="E9:E10"/>
    <mergeCell ref="T9:T10"/>
    <mergeCell ref="A11:A12"/>
    <mergeCell ref="I11:I12"/>
    <mergeCell ref="P11:P12"/>
    <mergeCell ref="Q3:S4"/>
    <mergeCell ref="V3:V20"/>
    <mergeCell ref="E4:E5"/>
    <mergeCell ref="T4:T5"/>
    <mergeCell ref="A5:A6"/>
    <mergeCell ref="H6:H7"/>
    <mergeCell ref="Q6:Q7"/>
    <mergeCell ref="E7:E8"/>
    <mergeCell ref="T7:T8"/>
    <mergeCell ref="G8:G9"/>
    <mergeCell ref="A3:A4"/>
    <mergeCell ref="C3:C20"/>
    <mergeCell ref="F3:H4"/>
    <mergeCell ref="I3:J4"/>
    <mergeCell ref="L3:M4"/>
    <mergeCell ref="O3:P4"/>
    <mergeCell ref="E1:V1"/>
    <mergeCell ref="F2:H2"/>
    <mergeCell ref="I2:J2"/>
    <mergeCell ref="K2:N2"/>
    <mergeCell ref="O2:P2"/>
    <mergeCell ref="Q2:S2"/>
  </mergeCells>
  <phoneticPr fontId="3"/>
  <pageMargins left="0.7" right="0.7" top="0.75" bottom="0.75" header="0.3" footer="0.3"/>
  <pageSetup paperSize="9" scale="7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6">
    <tabColor rgb="FFCCFF66"/>
  </sheetPr>
  <dimension ref="B98:B117"/>
  <sheetViews>
    <sheetView workbookViewId="0"/>
  </sheetViews>
  <sheetFormatPr defaultRowHeight="12.75" x14ac:dyDescent="0.25"/>
  <sheetData>
    <row r="98" spans="2:2" x14ac:dyDescent="0.25">
      <c r="B98" t="s">
        <v>283</v>
      </c>
    </row>
    <row r="117" spans="2:2" x14ac:dyDescent="0.25">
      <c r="B117" t="s">
        <v>283</v>
      </c>
    </row>
  </sheetData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58">
    <tabColor rgb="FFCCFF66"/>
    <pageSetUpPr fitToPage="1"/>
  </sheetPr>
  <dimension ref="A1:AD49"/>
  <sheetViews>
    <sheetView workbookViewId="0">
      <selection sqref="A1:B1"/>
    </sheetView>
  </sheetViews>
  <sheetFormatPr defaultColWidth="9" defaultRowHeight="12.75" x14ac:dyDescent="0.25"/>
  <cols>
    <col min="1" max="1" width="3.1328125" style="50" customWidth="1"/>
    <col min="2" max="2" width="3" style="50" customWidth="1"/>
    <col min="3" max="3" width="8.265625" style="50" customWidth="1"/>
    <col min="4" max="28" width="2.46484375" style="50" customWidth="1"/>
    <col min="29" max="29" width="4.73046875" style="50" customWidth="1"/>
    <col min="30" max="30" width="4.265625" style="50" customWidth="1"/>
    <col min="31" max="16384" width="9" style="50"/>
  </cols>
  <sheetData>
    <row r="1" spans="1:30" ht="34.5" customHeight="1" x14ac:dyDescent="0.25">
      <c r="A1" s="1538" t="s">
        <v>242</v>
      </c>
      <c r="B1" s="1538"/>
      <c r="C1" s="1539" t="s">
        <v>79</v>
      </c>
      <c r="D1" s="1539"/>
      <c r="E1" s="1539"/>
      <c r="F1" s="241"/>
      <c r="G1" s="241"/>
      <c r="H1" s="446" t="e">
        <f ca="1">OFFSET('R抽選用 (60)'!$R$23,MATCH('予選(13)'!A1,'R抽選用 (60)'!$Q$56:$Q$67,0),0)</f>
        <v>#N/A</v>
      </c>
      <c r="I1" s="446" t="e">
        <f ca="1">OFFSET('R抽選用 (60)'!$R$23,MATCH('予選(13)'!A1,'R抽選用 (60)'!$Q$56:$Q$67,0),1)</f>
        <v>#N/A</v>
      </c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442"/>
      <c r="V1" s="25"/>
      <c r="W1" s="25"/>
      <c r="X1" s="25"/>
      <c r="Y1" s="25"/>
      <c r="Z1" s="25"/>
      <c r="AA1" s="25"/>
      <c r="AB1" s="25"/>
      <c r="AC1" s="25"/>
      <c r="AD1" s="25"/>
    </row>
    <row r="2" spans="1:30" ht="17.100000000000001" customHeight="1" x14ac:dyDescent="0.25">
      <c r="A2" s="242"/>
      <c r="B2" s="1540" t="str">
        <f>A1</f>
        <v>A</v>
      </c>
      <c r="C2" s="1541"/>
      <c r="D2" s="1490">
        <f>B4</f>
        <v>1</v>
      </c>
      <c r="E2" s="1491"/>
      <c r="F2" s="1492"/>
      <c r="G2" s="1490">
        <f>B6</f>
        <v>13</v>
      </c>
      <c r="H2" s="1491"/>
      <c r="I2" s="1492"/>
      <c r="J2" s="1490">
        <f>B8</f>
        <v>25</v>
      </c>
      <c r="K2" s="1491"/>
      <c r="L2" s="1492"/>
      <c r="M2" s="1490">
        <f>B10</f>
        <v>37</v>
      </c>
      <c r="N2" s="1491"/>
      <c r="O2" s="1492"/>
      <c r="P2" s="1490">
        <f>B12</f>
        <v>49</v>
      </c>
      <c r="Q2" s="1491"/>
      <c r="R2" s="1491"/>
      <c r="S2" s="1544" t="s">
        <v>250</v>
      </c>
      <c r="T2" s="1545"/>
      <c r="U2" s="1546"/>
      <c r="V2" s="1476" t="s">
        <v>45</v>
      </c>
      <c r="W2" s="1476"/>
      <c r="X2" s="1476"/>
      <c r="Y2" s="1534" t="s">
        <v>46</v>
      </c>
      <c r="Z2" s="1534"/>
      <c r="AA2" s="1534" t="s">
        <v>63</v>
      </c>
      <c r="AB2" s="1534"/>
      <c r="AC2" s="243" t="s">
        <v>64</v>
      </c>
      <c r="AD2" s="1537" t="s">
        <v>44</v>
      </c>
    </row>
    <row r="3" spans="1:30" ht="17.100000000000001" customHeight="1" x14ac:dyDescent="0.25">
      <c r="A3" s="244"/>
      <c r="B3" s="1542"/>
      <c r="C3" s="1543"/>
      <c r="D3" s="1493"/>
      <c r="E3" s="1494"/>
      <c r="F3" s="1495"/>
      <c r="G3" s="1493"/>
      <c r="H3" s="1494"/>
      <c r="I3" s="1495"/>
      <c r="J3" s="1493"/>
      <c r="K3" s="1494"/>
      <c r="L3" s="1495"/>
      <c r="M3" s="1493"/>
      <c r="N3" s="1494"/>
      <c r="O3" s="1495"/>
      <c r="P3" s="1493"/>
      <c r="Q3" s="1494"/>
      <c r="R3" s="1494"/>
      <c r="S3" s="1547"/>
      <c r="T3" s="1548"/>
      <c r="U3" s="1549"/>
      <c r="V3" s="1476"/>
      <c r="W3" s="1476"/>
      <c r="X3" s="1476"/>
      <c r="Y3" s="1534"/>
      <c r="Z3" s="1534"/>
      <c r="AA3" s="1534"/>
      <c r="AB3" s="1534"/>
      <c r="AC3" s="245" t="s">
        <v>65</v>
      </c>
      <c r="AD3" s="1537"/>
    </row>
    <row r="4" spans="1:30" ht="17.100000000000001" customHeight="1" x14ac:dyDescent="0.25">
      <c r="A4" s="1521">
        <v>1</v>
      </c>
      <c r="B4" s="1523">
        <v>1</v>
      </c>
      <c r="C4" s="1502"/>
      <c r="D4" s="1524"/>
      <c r="E4" s="1525"/>
      <c r="F4" s="1526"/>
      <c r="G4" s="441" t="str">
        <f>IF($I20="","",$I20)</f>
        <v/>
      </c>
      <c r="H4" s="444" t="s">
        <v>50</v>
      </c>
      <c r="I4" s="444" t="str">
        <f>IF($P20="","",$P20)</f>
        <v/>
      </c>
      <c r="J4" s="441" t="str">
        <f>IF($I34="","",$I34)</f>
        <v/>
      </c>
      <c r="K4" s="444" t="s">
        <v>50</v>
      </c>
      <c r="L4" s="445" t="str">
        <f>IF($P34="","",$P34)</f>
        <v/>
      </c>
      <c r="M4" s="441" t="str">
        <f>IF($I38="","",$I38)</f>
        <v/>
      </c>
      <c r="N4" s="444" t="s">
        <v>50</v>
      </c>
      <c r="O4" s="445" t="str">
        <f>IF($P38="","",$P38)</f>
        <v/>
      </c>
      <c r="P4" s="441" t="str">
        <f>IF($I24="","",$I24)</f>
        <v/>
      </c>
      <c r="Q4" s="444" t="s">
        <v>50</v>
      </c>
      <c r="R4" s="445" t="str">
        <f>IF($P24="","",$P24)</f>
        <v/>
      </c>
      <c r="S4" s="1530"/>
      <c r="T4" s="1496"/>
      <c r="U4" s="1531"/>
      <c r="V4" s="1534">
        <f>COUNTIF(D4:R5,"○")*3+COUNTIF(D4:R5,"△")</f>
        <v>0</v>
      </c>
      <c r="W4" s="1534"/>
      <c r="X4" s="1534"/>
      <c r="Y4" s="1534">
        <f>SUM(F$4:F$13)</f>
        <v>0</v>
      </c>
      <c r="Z4" s="1534"/>
      <c r="AA4" s="1534">
        <f>SUM(D$4:D$13)</f>
        <v>0</v>
      </c>
      <c r="AB4" s="1534"/>
      <c r="AC4" s="1535">
        <f>Y4-AA4</f>
        <v>0</v>
      </c>
      <c r="AD4" s="1537" t="e">
        <f>RANK(#REF!,#REF!,0)</f>
        <v>#REF!</v>
      </c>
    </row>
    <row r="5" spans="1:30" ht="17.100000000000001" customHeight="1" x14ac:dyDescent="0.25">
      <c r="A5" s="1522"/>
      <c r="B5" s="1503"/>
      <c r="C5" s="1505"/>
      <c r="D5" s="1527"/>
      <c r="E5" s="1528"/>
      <c r="F5" s="1529"/>
      <c r="G5" s="1532" t="str">
        <f>IF(G4="","",IF(G4&gt;I4,"○",IF(G4=I4,"△","●")))</f>
        <v/>
      </c>
      <c r="H5" s="1497"/>
      <c r="I5" s="1497"/>
      <c r="J5" s="1532" t="str">
        <f>IF(J4="","",IF(J4&gt;L4,"○",IF(J4=L4,"△","●")))</f>
        <v/>
      </c>
      <c r="K5" s="1497"/>
      <c r="L5" s="1497"/>
      <c r="M5" s="1532" t="str">
        <f>IF(M4="","",IF(M4&gt;O4,"○",IF(M4=O4,"△","●")))</f>
        <v/>
      </c>
      <c r="N5" s="1497"/>
      <c r="O5" s="1497"/>
      <c r="P5" s="1532" t="str">
        <f>IF(P4="","",IF(P4&gt;R4,"○",IF(P4=R4,"△","●")))</f>
        <v/>
      </c>
      <c r="Q5" s="1497"/>
      <c r="R5" s="1497"/>
      <c r="S5" s="1532"/>
      <c r="T5" s="1497"/>
      <c r="U5" s="1533"/>
      <c r="V5" s="1534"/>
      <c r="W5" s="1534"/>
      <c r="X5" s="1534"/>
      <c r="Y5" s="1534"/>
      <c r="Z5" s="1534"/>
      <c r="AA5" s="1534"/>
      <c r="AB5" s="1534"/>
      <c r="AC5" s="1536"/>
      <c r="AD5" s="1537"/>
    </row>
    <row r="6" spans="1:30" ht="17.100000000000001" customHeight="1" x14ac:dyDescent="0.25">
      <c r="A6" s="1534">
        <v>2</v>
      </c>
      <c r="B6" s="1523">
        <v>13</v>
      </c>
      <c r="C6" s="1502"/>
      <c r="D6" s="41" t="str">
        <f>IF(G5="","",I4)</f>
        <v/>
      </c>
      <c r="E6" s="42" t="s">
        <v>50</v>
      </c>
      <c r="F6" s="43" t="str">
        <f>IF(G5="","",G4)</f>
        <v/>
      </c>
      <c r="G6" s="1524"/>
      <c r="H6" s="1525"/>
      <c r="I6" s="1526"/>
      <c r="J6" s="441" t="str">
        <f>IF($I40="","",$I40)</f>
        <v/>
      </c>
      <c r="K6" s="444" t="s">
        <v>50</v>
      </c>
      <c r="L6" s="445" t="str">
        <f>IF($P40="","",$P40)</f>
        <v/>
      </c>
      <c r="M6" s="441" t="str">
        <f>IF($I26="","",$I26)</f>
        <v/>
      </c>
      <c r="N6" s="444" t="s">
        <v>50</v>
      </c>
      <c r="O6" s="445" t="str">
        <f>IF($P26="","",$P26)</f>
        <v/>
      </c>
      <c r="P6" s="441" t="str">
        <f>IF($I36="","",$I36)</f>
        <v/>
      </c>
      <c r="Q6" s="444" t="s">
        <v>50</v>
      </c>
      <c r="R6" s="445" t="str">
        <f>IF($P36="","",$P36)</f>
        <v/>
      </c>
      <c r="S6" s="1530"/>
      <c r="T6" s="1496"/>
      <c r="U6" s="1531"/>
      <c r="V6" s="1534">
        <f>COUNTIF(D6:R7,"○")*3+COUNTIF(D6:R7,"△")</f>
        <v>0</v>
      </c>
      <c r="W6" s="1534"/>
      <c r="X6" s="1534"/>
      <c r="Y6" s="1534">
        <f>SUM(I$4:I$13)</f>
        <v>0</v>
      </c>
      <c r="Z6" s="1534"/>
      <c r="AA6" s="1534">
        <f>SUM(G$4:G$13)</f>
        <v>0</v>
      </c>
      <c r="AB6" s="1534"/>
      <c r="AC6" s="1535">
        <f>Y6-AA6</f>
        <v>0</v>
      </c>
      <c r="AD6" s="1537" t="e">
        <f>RANK(#REF!,#REF!,0)</f>
        <v>#REF!</v>
      </c>
    </row>
    <row r="7" spans="1:30" ht="17.100000000000001" customHeight="1" x14ac:dyDescent="0.25">
      <c r="A7" s="1534"/>
      <c r="B7" s="1503"/>
      <c r="C7" s="1505"/>
      <c r="D7" s="1532" t="str">
        <f>IF(D6="","",IF(D6&gt;F6,"○",IF(D6=F6,"△","●")))</f>
        <v/>
      </c>
      <c r="E7" s="1497"/>
      <c r="F7" s="1497"/>
      <c r="G7" s="1527"/>
      <c r="H7" s="1528"/>
      <c r="I7" s="1529"/>
      <c r="J7" s="1532" t="str">
        <f>IF(J6="","",IF(J6&gt;L6,"○",IF(J6=L6,"△","●")))</f>
        <v/>
      </c>
      <c r="K7" s="1497"/>
      <c r="L7" s="1497"/>
      <c r="M7" s="1532" t="str">
        <f>IF(M6="","",IF(M6&gt;O6,"○",IF(M6=O6,"△","●")))</f>
        <v/>
      </c>
      <c r="N7" s="1497"/>
      <c r="O7" s="1497"/>
      <c r="P7" s="1532" t="str">
        <f>IF(P6="","",IF(P6&gt;R6,"○",IF(P6=R6,"△","●")))</f>
        <v/>
      </c>
      <c r="Q7" s="1497"/>
      <c r="R7" s="1497"/>
      <c r="S7" s="1532"/>
      <c r="T7" s="1497"/>
      <c r="U7" s="1533"/>
      <c r="V7" s="1534"/>
      <c r="W7" s="1534"/>
      <c r="X7" s="1534"/>
      <c r="Y7" s="1534"/>
      <c r="Z7" s="1534"/>
      <c r="AA7" s="1534"/>
      <c r="AB7" s="1534"/>
      <c r="AC7" s="1536"/>
      <c r="AD7" s="1537"/>
    </row>
    <row r="8" spans="1:30" ht="17.100000000000001" customHeight="1" x14ac:dyDescent="0.25">
      <c r="A8" s="1521">
        <v>3</v>
      </c>
      <c r="B8" s="1523">
        <v>25</v>
      </c>
      <c r="C8" s="1502"/>
      <c r="D8" s="42" t="str">
        <f>IF(J5="","",L4)</f>
        <v/>
      </c>
      <c r="E8" s="42" t="s">
        <v>50</v>
      </c>
      <c r="F8" s="43" t="str">
        <f>IF(J5="","",J4)</f>
        <v/>
      </c>
      <c r="G8" s="42" t="str">
        <f>IF(J7="","",L6)</f>
        <v/>
      </c>
      <c r="H8" s="42" t="s">
        <v>50</v>
      </c>
      <c r="I8" s="43" t="str">
        <f>IF(J7="","",J6)</f>
        <v/>
      </c>
      <c r="J8" s="1524"/>
      <c r="K8" s="1525"/>
      <c r="L8" s="1526"/>
      <c r="M8" s="441" t="str">
        <f>IF($I22="","",$I22)</f>
        <v/>
      </c>
      <c r="N8" s="444" t="s">
        <v>50</v>
      </c>
      <c r="O8" s="445" t="str">
        <f>IF($P22="","",$P22)</f>
        <v/>
      </c>
      <c r="P8" s="441" t="str">
        <f>IF($I18="","",$I18)</f>
        <v/>
      </c>
      <c r="Q8" s="444" t="s">
        <v>50</v>
      </c>
      <c r="R8" s="445" t="str">
        <f>IF($P18="","",$P18)</f>
        <v/>
      </c>
      <c r="S8" s="1530"/>
      <c r="T8" s="1496"/>
      <c r="U8" s="1531"/>
      <c r="V8" s="1534">
        <f>COUNTIF(D8:R9,"○")*3+COUNTIF(D8:R9,"△")</f>
        <v>0</v>
      </c>
      <c r="W8" s="1534"/>
      <c r="X8" s="1534"/>
      <c r="Y8" s="1534">
        <f>SUM(L$4:L$13)</f>
        <v>0</v>
      </c>
      <c r="Z8" s="1534"/>
      <c r="AA8" s="1534">
        <f>SUM(J$4:J$13)</f>
        <v>0</v>
      </c>
      <c r="AB8" s="1534"/>
      <c r="AC8" s="1535">
        <f>Y8-AA8</f>
        <v>0</v>
      </c>
      <c r="AD8" s="1537" t="e">
        <f>RANK(#REF!,#REF!,0)</f>
        <v>#REF!</v>
      </c>
    </row>
    <row r="9" spans="1:30" ht="17.100000000000001" customHeight="1" x14ac:dyDescent="0.25">
      <c r="A9" s="1522"/>
      <c r="B9" s="1503"/>
      <c r="C9" s="1505"/>
      <c r="D9" s="1532" t="str">
        <f>IF(D8="","",IF(D8&gt;F8,"○",IF(D8=F8,"△","●")))</f>
        <v/>
      </c>
      <c r="E9" s="1497"/>
      <c r="F9" s="1497"/>
      <c r="G9" s="1532" t="str">
        <f>IF(G8="","",IF(G8&gt;I8,"○",IF(G8=I8,"△","●")))</f>
        <v/>
      </c>
      <c r="H9" s="1497"/>
      <c r="I9" s="1497"/>
      <c r="J9" s="1527"/>
      <c r="K9" s="1528"/>
      <c r="L9" s="1529"/>
      <c r="M9" s="1532" t="str">
        <f>IF(M8="","",IF(M8&gt;O8,"○",IF(M8=O8,"△","●")))</f>
        <v/>
      </c>
      <c r="N9" s="1497"/>
      <c r="O9" s="1497"/>
      <c r="P9" s="1532" t="str">
        <f>IF(P8="","",IF(P8&gt;R8,"○",IF(P8=R8,"△","●")))</f>
        <v/>
      </c>
      <c r="Q9" s="1497"/>
      <c r="R9" s="1497"/>
      <c r="S9" s="1532"/>
      <c r="T9" s="1497"/>
      <c r="U9" s="1533"/>
      <c r="V9" s="1534"/>
      <c r="W9" s="1534"/>
      <c r="X9" s="1534"/>
      <c r="Y9" s="1534"/>
      <c r="Z9" s="1534"/>
      <c r="AA9" s="1534"/>
      <c r="AB9" s="1534"/>
      <c r="AC9" s="1536"/>
      <c r="AD9" s="1537"/>
    </row>
    <row r="10" spans="1:30" ht="17.100000000000001" customHeight="1" x14ac:dyDescent="0.25">
      <c r="A10" s="1534">
        <v>4</v>
      </c>
      <c r="B10" s="1523">
        <v>37</v>
      </c>
      <c r="C10" s="1502"/>
      <c r="D10" s="41" t="str">
        <f>IF(M5="","",O4)</f>
        <v/>
      </c>
      <c r="E10" s="42" t="s">
        <v>47</v>
      </c>
      <c r="F10" s="43" t="str">
        <f>IF(M5="","",M4)</f>
        <v/>
      </c>
      <c r="G10" s="42" t="str">
        <f>IF(M7="","",O6)</f>
        <v/>
      </c>
      <c r="H10" s="42" t="s">
        <v>50</v>
      </c>
      <c r="I10" s="42" t="str">
        <f>IF(M7="","",M6)</f>
        <v/>
      </c>
      <c r="J10" s="41" t="str">
        <f>IF(M9="","",O8)</f>
        <v/>
      </c>
      <c r="K10" s="42" t="s">
        <v>50</v>
      </c>
      <c r="L10" s="43" t="str">
        <f>IF(M9="","",M8)</f>
        <v/>
      </c>
      <c r="M10" s="1524"/>
      <c r="N10" s="1525"/>
      <c r="O10" s="1526"/>
      <c r="P10" s="441" t="str">
        <f>IF($I32="","",$I32)</f>
        <v/>
      </c>
      <c r="Q10" s="444" t="s">
        <v>50</v>
      </c>
      <c r="R10" s="445" t="str">
        <f>IF($P32="","",$P32)</f>
        <v/>
      </c>
      <c r="S10" s="1530"/>
      <c r="T10" s="1496"/>
      <c r="U10" s="1531"/>
      <c r="V10" s="1534">
        <f>COUNTIF(D10:R11,"○")*3+COUNTIF(D10:R11,"△")</f>
        <v>0</v>
      </c>
      <c r="W10" s="1534"/>
      <c r="X10" s="1534"/>
      <c r="Y10" s="1534">
        <f>SUM(O$4:O$13)</f>
        <v>0</v>
      </c>
      <c r="Z10" s="1534"/>
      <c r="AA10" s="1534">
        <f>SUM(M$4:M$13)</f>
        <v>0</v>
      </c>
      <c r="AB10" s="1534"/>
      <c r="AC10" s="1535">
        <f>Y10-AA10</f>
        <v>0</v>
      </c>
      <c r="AD10" s="1537" t="e">
        <f>RANK(#REF!,#REF!,0)</f>
        <v>#REF!</v>
      </c>
    </row>
    <row r="11" spans="1:30" ht="17.100000000000001" customHeight="1" x14ac:dyDescent="0.25">
      <c r="A11" s="1534"/>
      <c r="B11" s="1503"/>
      <c r="C11" s="1505"/>
      <c r="D11" s="1532" t="str">
        <f>IF(D10="","",IF(D10&gt;F10,"○",IF(D10=F10,"△","●")))</f>
        <v/>
      </c>
      <c r="E11" s="1497"/>
      <c r="F11" s="1497"/>
      <c r="G11" s="1532" t="str">
        <f>IF(G10="","",IF(G10&gt;I10,"○",IF(G10=I10,"△","●")))</f>
        <v/>
      </c>
      <c r="H11" s="1497"/>
      <c r="I11" s="1497"/>
      <c r="J11" s="1532" t="str">
        <f>IF(J10="","",IF(J10&gt;L10,"○",IF(J10=L10,"△","●")))</f>
        <v/>
      </c>
      <c r="K11" s="1497"/>
      <c r="L11" s="1497"/>
      <c r="M11" s="1527"/>
      <c r="N11" s="1528"/>
      <c r="O11" s="1529"/>
      <c r="P11" s="1532" t="str">
        <f>IF(P10="","",IF(P10&gt;R10,"○",IF(P10=R10,"△","●")))</f>
        <v/>
      </c>
      <c r="Q11" s="1497"/>
      <c r="R11" s="1497"/>
      <c r="S11" s="1532"/>
      <c r="T11" s="1497"/>
      <c r="U11" s="1533"/>
      <c r="V11" s="1534"/>
      <c r="W11" s="1534"/>
      <c r="X11" s="1534"/>
      <c r="Y11" s="1534"/>
      <c r="Z11" s="1534"/>
      <c r="AA11" s="1534"/>
      <c r="AB11" s="1534"/>
      <c r="AC11" s="1536"/>
      <c r="AD11" s="1537"/>
    </row>
    <row r="12" spans="1:30" ht="17.100000000000001" customHeight="1" x14ac:dyDescent="0.25">
      <c r="A12" s="1521">
        <v>5</v>
      </c>
      <c r="B12" s="1523">
        <v>49</v>
      </c>
      <c r="C12" s="1502"/>
      <c r="D12" s="249" t="str">
        <f>IF(P5="","",R4)</f>
        <v/>
      </c>
      <c r="E12" s="250" t="s">
        <v>47</v>
      </c>
      <c r="F12" s="251" t="str">
        <f>IF(P5="","",P4)</f>
        <v/>
      </c>
      <c r="G12" s="42" t="str">
        <f>IF(P7="","",R6)</f>
        <v/>
      </c>
      <c r="H12" s="42" t="s">
        <v>47</v>
      </c>
      <c r="I12" s="42" t="str">
        <f>IF(P7="","",P6)</f>
        <v/>
      </c>
      <c r="J12" s="41" t="str">
        <f>IF(P9="","",R8)</f>
        <v/>
      </c>
      <c r="K12" s="42" t="s">
        <v>47</v>
      </c>
      <c r="L12" s="43" t="str">
        <f>IF(P9="","",P8)</f>
        <v/>
      </c>
      <c r="M12" s="42" t="str">
        <f>IF(P11="","",R10)</f>
        <v/>
      </c>
      <c r="N12" s="42" t="s">
        <v>47</v>
      </c>
      <c r="O12" s="43" t="str">
        <f>IF(P11="","",P10)</f>
        <v/>
      </c>
      <c r="P12" s="1524"/>
      <c r="Q12" s="1525"/>
      <c r="R12" s="1526"/>
      <c r="S12" s="1530"/>
      <c r="T12" s="1496"/>
      <c r="U12" s="1531"/>
      <c r="V12" s="1534">
        <f>COUNTIF(D12:R13,"○")*3+COUNTIF(D12:R13,"△")</f>
        <v>0</v>
      </c>
      <c r="W12" s="1534"/>
      <c r="X12" s="1534"/>
      <c r="Y12" s="1534">
        <f>SUM(R$4:R$13)</f>
        <v>0</v>
      </c>
      <c r="Z12" s="1534"/>
      <c r="AA12" s="1534">
        <f>SUM(P$4:P$13)</f>
        <v>0</v>
      </c>
      <c r="AB12" s="1534"/>
      <c r="AC12" s="1535">
        <f>Y12-AA12</f>
        <v>0</v>
      </c>
      <c r="AD12" s="1537" t="e">
        <f>RANK(#REF!,#REF!,0)</f>
        <v>#REF!</v>
      </c>
    </row>
    <row r="13" spans="1:30" ht="17.100000000000001" customHeight="1" x14ac:dyDescent="0.25">
      <c r="A13" s="1522"/>
      <c r="B13" s="1503"/>
      <c r="C13" s="1505"/>
      <c r="D13" s="1532" t="str">
        <f>IF(D12="","",IF(D12&gt;F12,"○",IF(D12=F12,"△","●")))</f>
        <v/>
      </c>
      <c r="E13" s="1497"/>
      <c r="F13" s="1497"/>
      <c r="G13" s="1532" t="str">
        <f>IF(G12="","",IF(G12&gt;I12,"○",IF(G12=I12,"△","●")))</f>
        <v/>
      </c>
      <c r="H13" s="1497"/>
      <c r="I13" s="1497"/>
      <c r="J13" s="1532" t="str">
        <f>IF(J12="","",IF(J12&gt;L12,"○",IF(J12=L12,"△","●")))</f>
        <v/>
      </c>
      <c r="K13" s="1497"/>
      <c r="L13" s="1497"/>
      <c r="M13" s="1532" t="str">
        <f>IF(M12="","",IF(M12&gt;O12,"○",IF(M12=O12,"△","●")))</f>
        <v/>
      </c>
      <c r="N13" s="1497"/>
      <c r="O13" s="1497"/>
      <c r="P13" s="1527"/>
      <c r="Q13" s="1528"/>
      <c r="R13" s="1529"/>
      <c r="S13" s="1532"/>
      <c r="T13" s="1497"/>
      <c r="U13" s="1533"/>
      <c r="V13" s="1534"/>
      <c r="W13" s="1534"/>
      <c r="X13" s="1534"/>
      <c r="Y13" s="1534"/>
      <c r="Z13" s="1534"/>
      <c r="AA13" s="1534"/>
      <c r="AB13" s="1534"/>
      <c r="AC13" s="1536"/>
      <c r="AD13" s="1537"/>
    </row>
    <row r="14" spans="1:30" ht="17.100000000000001" customHeight="1" x14ac:dyDescent="0.25"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157"/>
      <c r="T14" s="157"/>
      <c r="U14" s="157"/>
      <c r="V14" s="45"/>
      <c r="W14" s="45"/>
      <c r="X14" s="45"/>
      <c r="Y14" s="45"/>
      <c r="Z14" s="45"/>
      <c r="AA14" s="45"/>
      <c r="AB14" s="45"/>
      <c r="AC14" s="248">
        <f>SUM(AC4:AC13)</f>
        <v>0</v>
      </c>
      <c r="AD14" s="57"/>
    </row>
    <row r="15" spans="1:30" ht="17.100000000000001" customHeight="1" x14ac:dyDescent="0.25">
      <c r="B15" s="1515" t="s">
        <v>281</v>
      </c>
      <c r="C15" s="1515"/>
      <c r="D15" s="1515"/>
      <c r="E15" s="1515"/>
      <c r="F15" s="1515"/>
      <c r="G15" s="1515"/>
      <c r="H15" s="151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157"/>
      <c r="T15" s="157"/>
      <c r="U15" s="157"/>
      <c r="V15" s="45"/>
      <c r="W15" s="45"/>
      <c r="X15" s="45"/>
      <c r="Y15" s="45"/>
      <c r="Z15" s="45"/>
      <c r="AA15" s="45"/>
      <c r="AB15" s="45"/>
      <c r="AC15" s="45"/>
      <c r="AD15" s="57"/>
    </row>
    <row r="16" spans="1:30" ht="17.100000000000001" customHeight="1" x14ac:dyDescent="0.25">
      <c r="A16" s="1516" t="s">
        <v>0</v>
      </c>
      <c r="B16" s="1508">
        <f>'R抽選用 (60)'!E3</f>
        <v>45424</v>
      </c>
      <c r="C16" s="1518"/>
      <c r="D16" s="1500" t="str">
        <f>B2</f>
        <v>A</v>
      </c>
      <c r="E16" s="1501"/>
      <c r="F16" s="1501" t="s">
        <v>79</v>
      </c>
      <c r="G16" s="1501"/>
      <c r="H16" s="1501"/>
      <c r="I16" s="1501" t="s">
        <v>53</v>
      </c>
      <c r="J16" s="1501"/>
      <c r="K16" s="1501"/>
      <c r="L16" s="1501" t="s">
        <v>281</v>
      </c>
      <c r="M16" s="1501"/>
      <c r="N16" s="1501"/>
      <c r="O16" s="1501"/>
      <c r="P16" s="1501"/>
      <c r="Q16" s="1501"/>
      <c r="R16" s="1501"/>
      <c r="S16" s="1501"/>
      <c r="T16" s="1501"/>
      <c r="U16" s="1501"/>
      <c r="V16" s="1502"/>
      <c r="W16" s="1490" t="s">
        <v>48</v>
      </c>
      <c r="X16" s="1491"/>
      <c r="Y16" s="1491"/>
      <c r="Z16" s="1491"/>
      <c r="AA16" s="1492"/>
      <c r="AB16" s="1476" t="s">
        <v>2</v>
      </c>
      <c r="AC16" s="1476"/>
      <c r="AD16" s="1476"/>
    </row>
    <row r="17" spans="1:30" ht="17.100000000000001" customHeight="1" x14ac:dyDescent="0.25">
      <c r="A17" s="1517"/>
      <c r="B17" s="1519"/>
      <c r="C17" s="1520"/>
      <c r="D17" s="1503"/>
      <c r="E17" s="1504"/>
      <c r="F17" s="1504"/>
      <c r="G17" s="1504"/>
      <c r="H17" s="1504"/>
      <c r="I17" s="1504"/>
      <c r="J17" s="1504"/>
      <c r="K17" s="1504"/>
      <c r="L17" s="1504"/>
      <c r="M17" s="1504"/>
      <c r="N17" s="1504"/>
      <c r="O17" s="1504"/>
      <c r="P17" s="1504"/>
      <c r="Q17" s="1504"/>
      <c r="R17" s="1504"/>
      <c r="S17" s="1504"/>
      <c r="T17" s="1504"/>
      <c r="U17" s="1504"/>
      <c r="V17" s="1505"/>
      <c r="W17" s="1493"/>
      <c r="X17" s="1494"/>
      <c r="Y17" s="1494"/>
      <c r="Z17" s="1494"/>
      <c r="AA17" s="1495"/>
      <c r="AB17" s="1476"/>
      <c r="AC17" s="1476"/>
      <c r="AD17" s="1476"/>
    </row>
    <row r="18" spans="1:30" ht="17.100000000000001" customHeight="1" x14ac:dyDescent="0.3">
      <c r="A18" s="1498">
        <v>1</v>
      </c>
      <c r="B18" s="1479">
        <v>0.4375</v>
      </c>
      <c r="C18" s="1480"/>
      <c r="D18" s="1509">
        <f>B8</f>
        <v>25</v>
      </c>
      <c r="E18" s="1510"/>
      <c r="F18" s="1510"/>
      <c r="G18" s="1510"/>
      <c r="H18" s="1511"/>
      <c r="I18" s="1483" t="str">
        <f>IF(L18:L19="","",(L18+L19))</f>
        <v/>
      </c>
      <c r="J18" s="1471"/>
      <c r="K18" s="1506" t="s">
        <v>51</v>
      </c>
      <c r="L18" s="439"/>
      <c r="M18" s="439" t="s">
        <v>50</v>
      </c>
      <c r="N18" s="439"/>
      <c r="O18" s="1506" t="s">
        <v>52</v>
      </c>
      <c r="P18" s="1471" t="str">
        <f>IF(N18:N19="","",(N18+N19))</f>
        <v/>
      </c>
      <c r="Q18" s="1472"/>
      <c r="R18" s="1500">
        <f>B12</f>
        <v>49</v>
      </c>
      <c r="S18" s="1501"/>
      <c r="T18" s="1501"/>
      <c r="U18" s="1501"/>
      <c r="V18" s="1502"/>
      <c r="W18" s="1490">
        <f>B6</f>
        <v>13</v>
      </c>
      <c r="X18" s="1491"/>
      <c r="Y18" s="1491"/>
      <c r="Z18" s="1491"/>
      <c r="AA18" s="1492"/>
      <c r="AB18" s="1476">
        <f>B10</f>
        <v>37</v>
      </c>
      <c r="AC18" s="1476"/>
      <c r="AD18" s="1476"/>
    </row>
    <row r="19" spans="1:30" ht="17.100000000000001" customHeight="1" x14ac:dyDescent="0.3">
      <c r="A19" s="1499"/>
      <c r="B19" s="1481"/>
      <c r="C19" s="1482"/>
      <c r="D19" s="1512"/>
      <c r="E19" s="1513"/>
      <c r="F19" s="1513"/>
      <c r="G19" s="1513"/>
      <c r="H19" s="1514"/>
      <c r="I19" s="1484"/>
      <c r="J19" s="1473"/>
      <c r="K19" s="1507"/>
      <c r="L19" s="440"/>
      <c r="M19" s="440" t="s">
        <v>50</v>
      </c>
      <c r="N19" s="440"/>
      <c r="O19" s="1507"/>
      <c r="P19" s="1473"/>
      <c r="Q19" s="1474"/>
      <c r="R19" s="1503"/>
      <c r="S19" s="1504"/>
      <c r="T19" s="1504"/>
      <c r="U19" s="1504"/>
      <c r="V19" s="1505"/>
      <c r="W19" s="1493"/>
      <c r="X19" s="1494"/>
      <c r="Y19" s="1494"/>
      <c r="Z19" s="1494"/>
      <c r="AA19" s="1495"/>
      <c r="AB19" s="1476"/>
      <c r="AC19" s="1476"/>
      <c r="AD19" s="1476"/>
    </row>
    <row r="20" spans="1:30" ht="17.100000000000001" customHeight="1" x14ac:dyDescent="0.3">
      <c r="A20" s="1498">
        <v>2</v>
      </c>
      <c r="B20" s="1479">
        <v>0.47222222222222227</v>
      </c>
      <c r="C20" s="1480"/>
      <c r="D20" s="1500">
        <f>B4</f>
        <v>1</v>
      </c>
      <c r="E20" s="1501"/>
      <c r="F20" s="1501"/>
      <c r="G20" s="1501"/>
      <c r="H20" s="1502"/>
      <c r="I20" s="1483" t="str">
        <f>IF(L20:L21="","",(L20+L21))</f>
        <v/>
      </c>
      <c r="J20" s="1471"/>
      <c r="K20" s="1506" t="s">
        <v>51</v>
      </c>
      <c r="L20" s="439"/>
      <c r="M20" s="439" t="s">
        <v>50</v>
      </c>
      <c r="N20" s="439"/>
      <c r="O20" s="1506" t="s">
        <v>52</v>
      </c>
      <c r="P20" s="1471" t="str">
        <f>IF(N20:N21="","",(N20+N21))</f>
        <v/>
      </c>
      <c r="Q20" s="1472"/>
      <c r="R20" s="1500">
        <f>B6</f>
        <v>13</v>
      </c>
      <c r="S20" s="1501"/>
      <c r="T20" s="1501"/>
      <c r="U20" s="1501"/>
      <c r="V20" s="1502"/>
      <c r="W20" s="1490">
        <f>B8</f>
        <v>25</v>
      </c>
      <c r="X20" s="1491"/>
      <c r="Y20" s="1491"/>
      <c r="Z20" s="1491"/>
      <c r="AA20" s="1492"/>
      <c r="AB20" s="1476">
        <f>B12</f>
        <v>49</v>
      </c>
      <c r="AC20" s="1476"/>
      <c r="AD20" s="1476"/>
    </row>
    <row r="21" spans="1:30" ht="17.100000000000001" customHeight="1" x14ac:dyDescent="0.3">
      <c r="A21" s="1499"/>
      <c r="B21" s="1481"/>
      <c r="C21" s="1482"/>
      <c r="D21" s="1503"/>
      <c r="E21" s="1504"/>
      <c r="F21" s="1504"/>
      <c r="G21" s="1504"/>
      <c r="H21" s="1505"/>
      <c r="I21" s="1484"/>
      <c r="J21" s="1473"/>
      <c r="K21" s="1507"/>
      <c r="L21" s="440"/>
      <c r="M21" s="440" t="s">
        <v>50</v>
      </c>
      <c r="N21" s="440"/>
      <c r="O21" s="1507"/>
      <c r="P21" s="1473"/>
      <c r="Q21" s="1474"/>
      <c r="R21" s="1503"/>
      <c r="S21" s="1504"/>
      <c r="T21" s="1504"/>
      <c r="U21" s="1504"/>
      <c r="V21" s="1505"/>
      <c r="W21" s="1493"/>
      <c r="X21" s="1494"/>
      <c r="Y21" s="1494"/>
      <c r="Z21" s="1494"/>
      <c r="AA21" s="1495"/>
      <c r="AB21" s="1476"/>
      <c r="AC21" s="1476"/>
      <c r="AD21" s="1476"/>
    </row>
    <row r="22" spans="1:30" ht="17.100000000000001" customHeight="1" x14ac:dyDescent="0.3">
      <c r="A22" s="1498">
        <v>3</v>
      </c>
      <c r="B22" s="1479">
        <v>0.50694444444444442</v>
      </c>
      <c r="C22" s="1480"/>
      <c r="D22" s="1500">
        <f>B8</f>
        <v>25</v>
      </c>
      <c r="E22" s="1501"/>
      <c r="F22" s="1501"/>
      <c r="G22" s="1501"/>
      <c r="H22" s="1502"/>
      <c r="I22" s="1483" t="str">
        <f>IF(L22:L23="","",(L22+L23))</f>
        <v/>
      </c>
      <c r="J22" s="1471"/>
      <c r="K22" s="1506" t="s">
        <v>51</v>
      </c>
      <c r="L22" s="439"/>
      <c r="M22" s="439" t="s">
        <v>50</v>
      </c>
      <c r="N22" s="439"/>
      <c r="O22" s="1506" t="s">
        <v>52</v>
      </c>
      <c r="P22" s="1471" t="str">
        <f>IF(N22:N23="","",(N22+N23))</f>
        <v/>
      </c>
      <c r="Q22" s="1472"/>
      <c r="R22" s="1500">
        <f>B10</f>
        <v>37</v>
      </c>
      <c r="S22" s="1501"/>
      <c r="T22" s="1501"/>
      <c r="U22" s="1501"/>
      <c r="V22" s="1502"/>
      <c r="W22" s="1490">
        <f>B4</f>
        <v>1</v>
      </c>
      <c r="X22" s="1491"/>
      <c r="Y22" s="1491"/>
      <c r="Z22" s="1491"/>
      <c r="AA22" s="1492"/>
      <c r="AB22" s="1476">
        <f>B6</f>
        <v>13</v>
      </c>
      <c r="AC22" s="1476"/>
      <c r="AD22" s="1476"/>
    </row>
    <row r="23" spans="1:30" ht="17.100000000000001" customHeight="1" x14ac:dyDescent="0.3">
      <c r="A23" s="1499"/>
      <c r="B23" s="1481"/>
      <c r="C23" s="1482"/>
      <c r="D23" s="1503"/>
      <c r="E23" s="1504"/>
      <c r="F23" s="1504"/>
      <c r="G23" s="1504"/>
      <c r="H23" s="1505"/>
      <c r="I23" s="1484"/>
      <c r="J23" s="1473"/>
      <c r="K23" s="1507"/>
      <c r="L23" s="440"/>
      <c r="M23" s="440" t="s">
        <v>50</v>
      </c>
      <c r="N23" s="440"/>
      <c r="O23" s="1507"/>
      <c r="P23" s="1473"/>
      <c r="Q23" s="1474"/>
      <c r="R23" s="1503"/>
      <c r="S23" s="1504"/>
      <c r="T23" s="1504"/>
      <c r="U23" s="1504"/>
      <c r="V23" s="1505"/>
      <c r="W23" s="1493"/>
      <c r="X23" s="1494"/>
      <c r="Y23" s="1494"/>
      <c r="Z23" s="1494"/>
      <c r="AA23" s="1495"/>
      <c r="AB23" s="1476"/>
      <c r="AC23" s="1476"/>
      <c r="AD23" s="1476"/>
    </row>
    <row r="24" spans="1:30" ht="17.100000000000001" customHeight="1" x14ac:dyDescent="0.3">
      <c r="A24" s="1498">
        <v>4</v>
      </c>
      <c r="B24" s="1479">
        <v>0.54166666666666663</v>
      </c>
      <c r="C24" s="1480"/>
      <c r="D24" s="1500">
        <f>B4</f>
        <v>1</v>
      </c>
      <c r="E24" s="1501"/>
      <c r="F24" s="1501"/>
      <c r="G24" s="1501"/>
      <c r="H24" s="1502"/>
      <c r="I24" s="1483" t="str">
        <f>IF(L24:L25="","",(L24+L25))</f>
        <v/>
      </c>
      <c r="J24" s="1471"/>
      <c r="K24" s="1506" t="s">
        <v>51</v>
      </c>
      <c r="L24" s="443"/>
      <c r="M24" s="443" t="s">
        <v>50</v>
      </c>
      <c r="N24" s="443"/>
      <c r="O24" s="1506" t="s">
        <v>52</v>
      </c>
      <c r="P24" s="1471" t="str">
        <f>IF(N24:N25="","",(N24+N25))</f>
        <v/>
      </c>
      <c r="Q24" s="1472"/>
      <c r="R24" s="1500">
        <f>B12</f>
        <v>49</v>
      </c>
      <c r="S24" s="1501"/>
      <c r="T24" s="1501"/>
      <c r="U24" s="1501"/>
      <c r="V24" s="1502"/>
      <c r="W24" s="1490">
        <f>B10</f>
        <v>37</v>
      </c>
      <c r="X24" s="1491"/>
      <c r="Y24" s="1491"/>
      <c r="Z24" s="1491"/>
      <c r="AA24" s="1492"/>
      <c r="AB24" s="1476">
        <f>B8</f>
        <v>25</v>
      </c>
      <c r="AC24" s="1476"/>
      <c r="AD24" s="1476"/>
    </row>
    <row r="25" spans="1:30" ht="17.100000000000001" customHeight="1" x14ac:dyDescent="0.3">
      <c r="A25" s="1499"/>
      <c r="B25" s="1481"/>
      <c r="C25" s="1482"/>
      <c r="D25" s="1503"/>
      <c r="E25" s="1504"/>
      <c r="F25" s="1504"/>
      <c r="G25" s="1504"/>
      <c r="H25" s="1505"/>
      <c r="I25" s="1484"/>
      <c r="J25" s="1473"/>
      <c r="K25" s="1507"/>
      <c r="L25" s="440"/>
      <c r="M25" s="440" t="s">
        <v>50</v>
      </c>
      <c r="N25" s="440"/>
      <c r="O25" s="1507"/>
      <c r="P25" s="1473"/>
      <c r="Q25" s="1474"/>
      <c r="R25" s="1503"/>
      <c r="S25" s="1504"/>
      <c r="T25" s="1504"/>
      <c r="U25" s="1504"/>
      <c r="V25" s="1505"/>
      <c r="W25" s="1493"/>
      <c r="X25" s="1494"/>
      <c r="Y25" s="1494"/>
      <c r="Z25" s="1494"/>
      <c r="AA25" s="1495"/>
      <c r="AB25" s="1476"/>
      <c r="AC25" s="1476"/>
      <c r="AD25" s="1476"/>
    </row>
    <row r="26" spans="1:30" ht="17.100000000000001" customHeight="1" x14ac:dyDescent="0.3">
      <c r="A26" s="1498">
        <v>5</v>
      </c>
      <c r="B26" s="1479">
        <v>0.57638888888888895</v>
      </c>
      <c r="C26" s="1480"/>
      <c r="D26" s="1500">
        <f>B6</f>
        <v>13</v>
      </c>
      <c r="E26" s="1501"/>
      <c r="F26" s="1501"/>
      <c r="G26" s="1501"/>
      <c r="H26" s="1502"/>
      <c r="I26" s="1483" t="str">
        <f>IF(L26:L27="","",(L26+L27))</f>
        <v/>
      </c>
      <c r="J26" s="1471"/>
      <c r="K26" s="1506" t="s">
        <v>51</v>
      </c>
      <c r="L26" s="439"/>
      <c r="M26" s="439" t="s">
        <v>50</v>
      </c>
      <c r="N26" s="439"/>
      <c r="O26" s="1506" t="s">
        <v>52</v>
      </c>
      <c r="P26" s="1471" t="str">
        <f>IF(N26:N27="","",(N26+N27))</f>
        <v/>
      </c>
      <c r="Q26" s="1472"/>
      <c r="R26" s="1500">
        <f>B10</f>
        <v>37</v>
      </c>
      <c r="S26" s="1501"/>
      <c r="T26" s="1501"/>
      <c r="U26" s="1501"/>
      <c r="V26" s="1502"/>
      <c r="W26" s="1490">
        <f>B12</f>
        <v>49</v>
      </c>
      <c r="X26" s="1491"/>
      <c r="Y26" s="1491"/>
      <c r="Z26" s="1491"/>
      <c r="AA26" s="1492"/>
      <c r="AB26" s="1476">
        <f>B4</f>
        <v>1</v>
      </c>
      <c r="AC26" s="1476"/>
      <c r="AD26" s="1476"/>
    </row>
    <row r="27" spans="1:30" ht="17.100000000000001" customHeight="1" x14ac:dyDescent="0.3">
      <c r="A27" s="1499"/>
      <c r="B27" s="1481"/>
      <c r="C27" s="1482"/>
      <c r="D27" s="1503"/>
      <c r="E27" s="1504"/>
      <c r="F27" s="1504"/>
      <c r="G27" s="1504"/>
      <c r="H27" s="1505"/>
      <c r="I27" s="1484"/>
      <c r="J27" s="1473"/>
      <c r="K27" s="1507"/>
      <c r="L27" s="440"/>
      <c r="M27" s="440" t="s">
        <v>50</v>
      </c>
      <c r="N27" s="440"/>
      <c r="O27" s="1507"/>
      <c r="P27" s="1473"/>
      <c r="Q27" s="1474"/>
      <c r="R27" s="1503"/>
      <c r="S27" s="1504"/>
      <c r="T27" s="1504"/>
      <c r="U27" s="1504"/>
      <c r="V27" s="1505"/>
      <c r="W27" s="1493"/>
      <c r="X27" s="1494"/>
      <c r="Y27" s="1494"/>
      <c r="Z27" s="1494"/>
      <c r="AA27" s="1495"/>
      <c r="AB27" s="1476"/>
      <c r="AC27" s="1476"/>
      <c r="AD27" s="1476"/>
    </row>
    <row r="28" spans="1:30" ht="8.25" customHeight="1" x14ac:dyDescent="0.25">
      <c r="A28" s="51"/>
      <c r="B28" s="1496" t="s">
        <v>282</v>
      </c>
      <c r="C28" s="1496"/>
      <c r="D28" s="1496"/>
      <c r="E28" s="1496"/>
      <c r="F28" s="1496"/>
      <c r="G28" s="1496"/>
      <c r="H28" s="1496"/>
      <c r="I28" s="49"/>
      <c r="K28" s="51"/>
      <c r="M28" s="46"/>
      <c r="O28" s="51"/>
      <c r="P28" s="49"/>
      <c r="R28" s="48"/>
      <c r="S28" s="48"/>
      <c r="T28" s="48"/>
      <c r="U28" s="48"/>
      <c r="V28" s="48"/>
    </row>
    <row r="29" spans="1:30" ht="8.25" customHeight="1" x14ac:dyDescent="0.25">
      <c r="B29" s="1497"/>
      <c r="C29" s="1497"/>
      <c r="D29" s="1497"/>
      <c r="E29" s="1497"/>
      <c r="F29" s="1497"/>
      <c r="G29" s="1497"/>
      <c r="H29" s="1497"/>
    </row>
    <row r="30" spans="1:30" ht="17.100000000000001" customHeight="1" x14ac:dyDescent="0.25">
      <c r="A30" s="1477" t="s">
        <v>0</v>
      </c>
      <c r="B30" s="1508">
        <f>'R抽選用 (60)'!E4</f>
        <v>45437</v>
      </c>
      <c r="C30" s="1492"/>
      <c r="D30" s="1500" t="str">
        <f>D16</f>
        <v>A</v>
      </c>
      <c r="E30" s="1501"/>
      <c r="F30" s="1501" t="s">
        <v>79</v>
      </c>
      <c r="G30" s="1501"/>
      <c r="H30" s="1501"/>
      <c r="I30" s="1501" t="s">
        <v>11</v>
      </c>
      <c r="J30" s="1501"/>
      <c r="K30" s="1501"/>
      <c r="L30" s="1501" t="s">
        <v>282</v>
      </c>
      <c r="M30" s="1501"/>
      <c r="N30" s="1501"/>
      <c r="O30" s="1501"/>
      <c r="P30" s="1501"/>
      <c r="Q30" s="1501"/>
      <c r="R30" s="1501"/>
      <c r="S30" s="1501"/>
      <c r="T30" s="1501"/>
      <c r="U30" s="1501"/>
      <c r="V30" s="1502"/>
      <c r="W30" s="1476" t="s">
        <v>48</v>
      </c>
      <c r="X30" s="1476"/>
      <c r="Y30" s="1477"/>
      <c r="Z30" s="1477"/>
      <c r="AA30" s="1477"/>
      <c r="AB30" s="1476" t="s">
        <v>2</v>
      </c>
      <c r="AC30" s="1476"/>
      <c r="AD30" s="1476"/>
    </row>
    <row r="31" spans="1:30" ht="17.100000000000001" customHeight="1" x14ac:dyDescent="0.25">
      <c r="A31" s="1477"/>
      <c r="B31" s="1493"/>
      <c r="C31" s="1495"/>
      <c r="D31" s="1503"/>
      <c r="E31" s="1504"/>
      <c r="F31" s="1504"/>
      <c r="G31" s="1504"/>
      <c r="H31" s="1504"/>
      <c r="I31" s="1504"/>
      <c r="J31" s="1504"/>
      <c r="K31" s="1504"/>
      <c r="L31" s="1504"/>
      <c r="M31" s="1504"/>
      <c r="N31" s="1504"/>
      <c r="O31" s="1504"/>
      <c r="P31" s="1504"/>
      <c r="Q31" s="1504"/>
      <c r="R31" s="1504"/>
      <c r="S31" s="1504"/>
      <c r="T31" s="1504"/>
      <c r="U31" s="1504"/>
      <c r="V31" s="1505"/>
      <c r="W31" s="1476"/>
      <c r="X31" s="1476"/>
      <c r="Y31" s="1477"/>
      <c r="Z31" s="1477"/>
      <c r="AA31" s="1477"/>
      <c r="AB31" s="1476"/>
      <c r="AC31" s="1476"/>
      <c r="AD31" s="1476"/>
    </row>
    <row r="32" spans="1:30" ht="17.100000000000001" customHeight="1" x14ac:dyDescent="0.3">
      <c r="A32" s="1478">
        <v>1</v>
      </c>
      <c r="B32" s="1479">
        <v>0.41666666666666669</v>
      </c>
      <c r="C32" s="1480"/>
      <c r="D32" s="1489">
        <f>B10</f>
        <v>37</v>
      </c>
      <c r="E32" s="1489"/>
      <c r="F32" s="1489"/>
      <c r="G32" s="1489"/>
      <c r="H32" s="1489"/>
      <c r="I32" s="1483" t="str">
        <f>IF(L32:L33="","",(L32+L33))</f>
        <v/>
      </c>
      <c r="J32" s="1471"/>
      <c r="K32" s="1485" t="s">
        <v>51</v>
      </c>
      <c r="L32" s="246"/>
      <c r="M32" s="439" t="s">
        <v>50</v>
      </c>
      <c r="N32" s="246"/>
      <c r="O32" s="1487" t="s">
        <v>52</v>
      </c>
      <c r="P32" s="1471" t="str">
        <f>IF(N32:N33="","",(N32+N33))</f>
        <v/>
      </c>
      <c r="Q32" s="1472"/>
      <c r="R32" s="1489">
        <f>B12</f>
        <v>49</v>
      </c>
      <c r="S32" s="1489"/>
      <c r="T32" s="1489"/>
      <c r="U32" s="1489"/>
      <c r="V32" s="1489"/>
      <c r="W32" s="1476">
        <f>B6</f>
        <v>13</v>
      </c>
      <c r="X32" s="1476"/>
      <c r="Y32" s="1477"/>
      <c r="Z32" s="1477"/>
      <c r="AA32" s="1477"/>
      <c r="AB32" s="1476">
        <f>B8</f>
        <v>25</v>
      </c>
      <c r="AC32" s="1476"/>
      <c r="AD32" s="1476"/>
    </row>
    <row r="33" spans="1:30" ht="17.100000000000001" customHeight="1" x14ac:dyDescent="0.3">
      <c r="A33" s="1478"/>
      <c r="B33" s="1481"/>
      <c r="C33" s="1482"/>
      <c r="D33" s="1475"/>
      <c r="E33" s="1475"/>
      <c r="F33" s="1475"/>
      <c r="G33" s="1475"/>
      <c r="H33" s="1475"/>
      <c r="I33" s="1484"/>
      <c r="J33" s="1473"/>
      <c r="K33" s="1486"/>
      <c r="L33" s="247"/>
      <c r="M33" s="440" t="s">
        <v>50</v>
      </c>
      <c r="N33" s="247"/>
      <c r="O33" s="1488"/>
      <c r="P33" s="1473"/>
      <c r="Q33" s="1474"/>
      <c r="R33" s="1475"/>
      <c r="S33" s="1475"/>
      <c r="T33" s="1475"/>
      <c r="U33" s="1475"/>
      <c r="V33" s="1475"/>
      <c r="W33" s="1476"/>
      <c r="X33" s="1476"/>
      <c r="Y33" s="1477"/>
      <c r="Z33" s="1477"/>
      <c r="AA33" s="1477"/>
      <c r="AB33" s="1476"/>
      <c r="AC33" s="1476"/>
      <c r="AD33" s="1476"/>
    </row>
    <row r="34" spans="1:30" ht="17.100000000000001" customHeight="1" x14ac:dyDescent="0.3">
      <c r="A34" s="1478">
        <v>2</v>
      </c>
      <c r="B34" s="1479">
        <v>0.4513888888888889</v>
      </c>
      <c r="C34" s="1480"/>
      <c r="D34" s="1475">
        <f>B4</f>
        <v>1</v>
      </c>
      <c r="E34" s="1475"/>
      <c r="F34" s="1475"/>
      <c r="G34" s="1475"/>
      <c r="H34" s="1475"/>
      <c r="I34" s="1483" t="str">
        <f>IF(L34:L35="","",(L34+L35))</f>
        <v/>
      </c>
      <c r="J34" s="1471"/>
      <c r="K34" s="1485" t="s">
        <v>51</v>
      </c>
      <c r="L34" s="246"/>
      <c r="M34" s="439" t="s">
        <v>50</v>
      </c>
      <c r="N34" s="246"/>
      <c r="O34" s="1487" t="s">
        <v>52</v>
      </c>
      <c r="P34" s="1471" t="str">
        <f>IF(N34:N35="","",(N34+N35))</f>
        <v/>
      </c>
      <c r="Q34" s="1472"/>
      <c r="R34" s="1475">
        <f>B8</f>
        <v>25</v>
      </c>
      <c r="S34" s="1475"/>
      <c r="T34" s="1475"/>
      <c r="U34" s="1475"/>
      <c r="V34" s="1475"/>
      <c r="W34" s="1476">
        <f>B10</f>
        <v>37</v>
      </c>
      <c r="X34" s="1476"/>
      <c r="Y34" s="1477"/>
      <c r="Z34" s="1477"/>
      <c r="AA34" s="1477"/>
      <c r="AB34" s="1476">
        <f>B12</f>
        <v>49</v>
      </c>
      <c r="AC34" s="1476"/>
      <c r="AD34" s="1476"/>
    </row>
    <row r="35" spans="1:30" ht="17.100000000000001" customHeight="1" x14ac:dyDescent="0.3">
      <c r="A35" s="1478"/>
      <c r="B35" s="1481"/>
      <c r="C35" s="1482"/>
      <c r="D35" s="1475"/>
      <c r="E35" s="1475"/>
      <c r="F35" s="1475"/>
      <c r="G35" s="1475"/>
      <c r="H35" s="1475"/>
      <c r="I35" s="1484"/>
      <c r="J35" s="1473"/>
      <c r="K35" s="1486"/>
      <c r="L35" s="247"/>
      <c r="M35" s="440" t="s">
        <v>50</v>
      </c>
      <c r="N35" s="247"/>
      <c r="O35" s="1488"/>
      <c r="P35" s="1473"/>
      <c r="Q35" s="1474"/>
      <c r="R35" s="1475"/>
      <c r="S35" s="1475"/>
      <c r="T35" s="1475"/>
      <c r="U35" s="1475"/>
      <c r="V35" s="1475"/>
      <c r="W35" s="1476"/>
      <c r="X35" s="1476"/>
      <c r="Y35" s="1477"/>
      <c r="Z35" s="1477"/>
      <c r="AA35" s="1477"/>
      <c r="AB35" s="1476"/>
      <c r="AC35" s="1476"/>
      <c r="AD35" s="1476"/>
    </row>
    <row r="36" spans="1:30" ht="17.100000000000001" customHeight="1" x14ac:dyDescent="0.3">
      <c r="A36" s="1478">
        <v>3</v>
      </c>
      <c r="B36" s="1479">
        <v>0.4861111111111111</v>
      </c>
      <c r="C36" s="1480"/>
      <c r="D36" s="1475">
        <f>B6</f>
        <v>13</v>
      </c>
      <c r="E36" s="1475"/>
      <c r="F36" s="1475"/>
      <c r="G36" s="1475"/>
      <c r="H36" s="1475"/>
      <c r="I36" s="1483" t="str">
        <f>IF(L36:L37="","",(L36+L37))</f>
        <v/>
      </c>
      <c r="J36" s="1471"/>
      <c r="K36" s="1485" t="s">
        <v>51</v>
      </c>
      <c r="L36" s="246"/>
      <c r="M36" s="439" t="s">
        <v>50</v>
      </c>
      <c r="N36" s="246"/>
      <c r="O36" s="1487" t="s">
        <v>52</v>
      </c>
      <c r="P36" s="1471" t="str">
        <f>IF(N36:N37="","",(N36+N37))</f>
        <v/>
      </c>
      <c r="Q36" s="1472"/>
      <c r="R36" s="1475">
        <f>B12</f>
        <v>49</v>
      </c>
      <c r="S36" s="1475"/>
      <c r="T36" s="1475"/>
      <c r="U36" s="1475"/>
      <c r="V36" s="1475"/>
      <c r="W36" s="1476">
        <f>B8</f>
        <v>25</v>
      </c>
      <c r="X36" s="1476"/>
      <c r="Y36" s="1477"/>
      <c r="Z36" s="1477"/>
      <c r="AA36" s="1477"/>
      <c r="AB36" s="1476">
        <f>B4</f>
        <v>1</v>
      </c>
      <c r="AC36" s="1476"/>
      <c r="AD36" s="1476"/>
    </row>
    <row r="37" spans="1:30" ht="17.100000000000001" customHeight="1" x14ac:dyDescent="0.3">
      <c r="A37" s="1478"/>
      <c r="B37" s="1481"/>
      <c r="C37" s="1482"/>
      <c r="D37" s="1475"/>
      <c r="E37" s="1475"/>
      <c r="F37" s="1475"/>
      <c r="G37" s="1475"/>
      <c r="H37" s="1475"/>
      <c r="I37" s="1484"/>
      <c r="J37" s="1473"/>
      <c r="K37" s="1486"/>
      <c r="L37" s="247"/>
      <c r="M37" s="440" t="s">
        <v>50</v>
      </c>
      <c r="N37" s="247"/>
      <c r="O37" s="1488"/>
      <c r="P37" s="1473"/>
      <c r="Q37" s="1474"/>
      <c r="R37" s="1475"/>
      <c r="S37" s="1475"/>
      <c r="T37" s="1475"/>
      <c r="U37" s="1475"/>
      <c r="V37" s="1475"/>
      <c r="W37" s="1476"/>
      <c r="X37" s="1476"/>
      <c r="Y37" s="1477"/>
      <c r="Z37" s="1477"/>
      <c r="AA37" s="1477"/>
      <c r="AB37" s="1476"/>
      <c r="AC37" s="1476"/>
      <c r="AD37" s="1476"/>
    </row>
    <row r="38" spans="1:30" ht="17.100000000000001" customHeight="1" x14ac:dyDescent="0.3">
      <c r="A38" s="1478">
        <v>4</v>
      </c>
      <c r="B38" s="1479">
        <v>0.52083333333333337</v>
      </c>
      <c r="C38" s="1480"/>
      <c r="D38" s="1475">
        <f>B4</f>
        <v>1</v>
      </c>
      <c r="E38" s="1475"/>
      <c r="F38" s="1475"/>
      <c r="G38" s="1475"/>
      <c r="H38" s="1475"/>
      <c r="I38" s="1483" t="str">
        <f>IF(L38:L39="","",(L38+L39))</f>
        <v/>
      </c>
      <c r="J38" s="1471"/>
      <c r="K38" s="1485" t="s">
        <v>51</v>
      </c>
      <c r="L38" s="246"/>
      <c r="M38" s="439" t="s">
        <v>50</v>
      </c>
      <c r="N38" s="246"/>
      <c r="O38" s="1487" t="s">
        <v>52</v>
      </c>
      <c r="P38" s="1471" t="str">
        <f>IF(N38:N39="","",(N38+N39))</f>
        <v/>
      </c>
      <c r="Q38" s="1472"/>
      <c r="R38" s="1475">
        <f>B10</f>
        <v>37</v>
      </c>
      <c r="S38" s="1475"/>
      <c r="T38" s="1475"/>
      <c r="U38" s="1475"/>
      <c r="V38" s="1475"/>
      <c r="W38" s="1476">
        <f>B12</f>
        <v>49</v>
      </c>
      <c r="X38" s="1476"/>
      <c r="Y38" s="1477"/>
      <c r="Z38" s="1477"/>
      <c r="AA38" s="1477"/>
      <c r="AB38" s="1476">
        <f>B6</f>
        <v>13</v>
      </c>
      <c r="AC38" s="1476"/>
      <c r="AD38" s="1476"/>
    </row>
    <row r="39" spans="1:30" ht="17.100000000000001" customHeight="1" x14ac:dyDescent="0.3">
      <c r="A39" s="1478"/>
      <c r="B39" s="1481"/>
      <c r="C39" s="1482"/>
      <c r="D39" s="1475"/>
      <c r="E39" s="1475"/>
      <c r="F39" s="1475"/>
      <c r="G39" s="1475"/>
      <c r="H39" s="1475"/>
      <c r="I39" s="1484"/>
      <c r="J39" s="1473"/>
      <c r="K39" s="1486"/>
      <c r="L39" s="247"/>
      <c r="M39" s="440" t="s">
        <v>50</v>
      </c>
      <c r="N39" s="247"/>
      <c r="O39" s="1488"/>
      <c r="P39" s="1473"/>
      <c r="Q39" s="1474"/>
      <c r="R39" s="1475"/>
      <c r="S39" s="1475"/>
      <c r="T39" s="1475"/>
      <c r="U39" s="1475"/>
      <c r="V39" s="1475"/>
      <c r="W39" s="1476"/>
      <c r="X39" s="1476"/>
      <c r="Y39" s="1477"/>
      <c r="Z39" s="1477"/>
      <c r="AA39" s="1477"/>
      <c r="AB39" s="1476"/>
      <c r="AC39" s="1476"/>
      <c r="AD39" s="1476"/>
    </row>
    <row r="40" spans="1:30" ht="17.100000000000001" customHeight="1" x14ac:dyDescent="0.3">
      <c r="A40" s="1478">
        <v>5</v>
      </c>
      <c r="B40" s="1479">
        <v>0.55555555555555558</v>
      </c>
      <c r="C40" s="1480"/>
      <c r="D40" s="1475">
        <f>B6</f>
        <v>13</v>
      </c>
      <c r="E40" s="1475"/>
      <c r="F40" s="1475"/>
      <c r="G40" s="1475"/>
      <c r="H40" s="1475"/>
      <c r="I40" s="1483" t="str">
        <f>IF(L40:L41="","",(L40+L41))</f>
        <v/>
      </c>
      <c r="J40" s="1471"/>
      <c r="K40" s="1485" t="s">
        <v>51</v>
      </c>
      <c r="L40" s="246"/>
      <c r="M40" s="439" t="s">
        <v>50</v>
      </c>
      <c r="N40" s="246"/>
      <c r="O40" s="1487" t="s">
        <v>52</v>
      </c>
      <c r="P40" s="1471" t="str">
        <f>IF(N40:N41="","",(N40+N41))</f>
        <v/>
      </c>
      <c r="Q40" s="1472"/>
      <c r="R40" s="1475">
        <f>B8</f>
        <v>25</v>
      </c>
      <c r="S40" s="1475"/>
      <c r="T40" s="1475"/>
      <c r="U40" s="1475"/>
      <c r="V40" s="1475"/>
      <c r="W40" s="1476">
        <f>B4</f>
        <v>1</v>
      </c>
      <c r="X40" s="1476"/>
      <c r="Y40" s="1477"/>
      <c r="Z40" s="1477"/>
      <c r="AA40" s="1477"/>
      <c r="AB40" s="1476">
        <f>B10</f>
        <v>37</v>
      </c>
      <c r="AC40" s="1476"/>
      <c r="AD40" s="1476"/>
    </row>
    <row r="41" spans="1:30" ht="17.100000000000001" customHeight="1" x14ac:dyDescent="0.3">
      <c r="A41" s="1478"/>
      <c r="B41" s="1481"/>
      <c r="C41" s="1482"/>
      <c r="D41" s="1475"/>
      <c r="E41" s="1475"/>
      <c r="F41" s="1475"/>
      <c r="G41" s="1475"/>
      <c r="H41" s="1475"/>
      <c r="I41" s="1484"/>
      <c r="J41" s="1473"/>
      <c r="K41" s="1486"/>
      <c r="L41" s="247"/>
      <c r="M41" s="440" t="s">
        <v>50</v>
      </c>
      <c r="N41" s="247"/>
      <c r="O41" s="1488"/>
      <c r="P41" s="1473"/>
      <c r="Q41" s="1474"/>
      <c r="R41" s="1475"/>
      <c r="S41" s="1475"/>
      <c r="T41" s="1475"/>
      <c r="U41" s="1475"/>
      <c r="V41" s="1475"/>
      <c r="W41" s="1476"/>
      <c r="X41" s="1476"/>
      <c r="Y41" s="1477"/>
      <c r="Z41" s="1477"/>
      <c r="AA41" s="1477"/>
      <c r="AB41" s="1476"/>
      <c r="AC41" s="1476"/>
      <c r="AD41" s="1476"/>
    </row>
    <row r="43" spans="1:30" ht="14.25" x14ac:dyDescent="0.25">
      <c r="B43" s="51"/>
      <c r="C43" s="157"/>
      <c r="D43" s="52"/>
      <c r="E43" s="52"/>
      <c r="F43" s="52"/>
      <c r="G43" s="52"/>
      <c r="H43" s="52"/>
      <c r="I43" s="155"/>
      <c r="J43" s="155"/>
      <c r="K43" s="156"/>
      <c r="M43" s="46"/>
      <c r="O43" s="51"/>
      <c r="P43" s="158"/>
      <c r="Q43" s="53"/>
      <c r="R43" s="52"/>
      <c r="S43" s="52"/>
      <c r="T43" s="52"/>
      <c r="U43" s="52"/>
      <c r="V43" s="52"/>
      <c r="W43" s="58"/>
      <c r="X43" s="58"/>
      <c r="Y43" s="58"/>
      <c r="Z43" s="58"/>
      <c r="AA43" s="58"/>
      <c r="AB43" s="58"/>
      <c r="AC43" s="58"/>
    </row>
    <row r="44" spans="1:30" ht="14.25" x14ac:dyDescent="0.25">
      <c r="B44" s="51"/>
      <c r="C44" s="51"/>
      <c r="D44" s="48"/>
      <c r="E44" s="48"/>
      <c r="F44" s="48"/>
      <c r="G44" s="48"/>
      <c r="H44" s="48"/>
      <c r="K44" s="51"/>
      <c r="M44" s="46"/>
      <c r="O44" s="51"/>
      <c r="P44" s="49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52"/>
      <c r="AC44" s="52"/>
    </row>
    <row r="45" spans="1:30" ht="13.5" customHeight="1" x14ac:dyDescent="0.25">
      <c r="B45" s="51"/>
      <c r="C45" s="154"/>
      <c r="D45" s="47"/>
      <c r="E45" s="48"/>
      <c r="F45" s="48"/>
      <c r="G45" s="48"/>
      <c r="H45" s="48"/>
      <c r="I45" s="49"/>
      <c r="K45" s="51"/>
      <c r="M45" s="46"/>
      <c r="O45" s="51"/>
      <c r="P45" s="49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</row>
    <row r="46" spans="1:30" ht="14.25" x14ac:dyDescent="0.25">
      <c r="B46" s="51"/>
      <c r="C46" s="185"/>
      <c r="D46" s="186"/>
      <c r="E46" s="52"/>
      <c r="F46" s="52"/>
      <c r="G46" s="52"/>
      <c r="H46" s="52"/>
      <c r="I46" s="187"/>
      <c r="J46" s="155"/>
      <c r="K46" s="156"/>
      <c r="M46" s="46"/>
      <c r="O46" s="51"/>
      <c r="P46" s="158"/>
      <c r="Q46" s="53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</row>
    <row r="47" spans="1:30" ht="14.25" x14ac:dyDescent="0.25">
      <c r="B47" s="51"/>
      <c r="C47" s="157"/>
      <c r="D47" s="52"/>
      <c r="E47" s="52"/>
      <c r="F47" s="52"/>
      <c r="G47" s="52"/>
      <c r="H47" s="52"/>
      <c r="I47" s="155"/>
      <c r="J47" s="155"/>
      <c r="K47" s="156"/>
      <c r="M47" s="46"/>
      <c r="O47" s="51"/>
      <c r="P47" s="158"/>
      <c r="Q47" s="53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</row>
    <row r="48" spans="1:30" ht="14.25" x14ac:dyDescent="0.25">
      <c r="B48" s="51"/>
      <c r="C48" s="185"/>
      <c r="D48" s="186"/>
      <c r="E48" s="52"/>
      <c r="F48" s="52"/>
      <c r="G48" s="52"/>
      <c r="H48" s="52"/>
      <c r="I48" s="187"/>
      <c r="J48" s="155"/>
      <c r="K48" s="156"/>
      <c r="M48" s="46"/>
      <c r="O48" s="51"/>
      <c r="P48" s="158"/>
      <c r="Q48" s="53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</row>
    <row r="49" spans="2:29" ht="14.25" x14ac:dyDescent="0.25">
      <c r="B49" s="51"/>
      <c r="C49" s="157"/>
      <c r="D49" s="52"/>
      <c r="E49" s="52"/>
      <c r="F49" s="52"/>
      <c r="G49" s="52"/>
      <c r="H49" s="52"/>
      <c r="I49" s="155"/>
      <c r="J49" s="155"/>
      <c r="K49" s="156"/>
      <c r="M49" s="46"/>
      <c r="O49" s="51"/>
      <c r="P49" s="158"/>
      <c r="Q49" s="53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</row>
  </sheetData>
  <mergeCells count="196">
    <mergeCell ref="A1:B1"/>
    <mergeCell ref="C1:E1"/>
    <mergeCell ref="B2:C3"/>
    <mergeCell ref="D2:F3"/>
    <mergeCell ref="G2:I3"/>
    <mergeCell ref="J2:L3"/>
    <mergeCell ref="M2:O3"/>
    <mergeCell ref="P2:R3"/>
    <mergeCell ref="S2:U3"/>
    <mergeCell ref="V2:X3"/>
    <mergeCell ref="Y2:Z3"/>
    <mergeCell ref="AA2:AB3"/>
    <mergeCell ref="AD2:AD3"/>
    <mergeCell ref="A4:A5"/>
    <mergeCell ref="B4:C5"/>
    <mergeCell ref="D4:F5"/>
    <mergeCell ref="S4:U5"/>
    <mergeCell ref="V4:X5"/>
    <mergeCell ref="Y4:Z5"/>
    <mergeCell ref="AA4:AB5"/>
    <mergeCell ref="AC4:AC5"/>
    <mergeCell ref="AD4:AD5"/>
    <mergeCell ref="G5:I5"/>
    <mergeCell ref="J5:L5"/>
    <mergeCell ref="M5:O5"/>
    <mergeCell ref="P5:R5"/>
    <mergeCell ref="A6:A7"/>
    <mergeCell ref="B6:C7"/>
    <mergeCell ref="G6:I7"/>
    <mergeCell ref="Y6:Z7"/>
    <mergeCell ref="AA6:AB7"/>
    <mergeCell ref="AC6:AC7"/>
    <mergeCell ref="AD6:AD7"/>
    <mergeCell ref="D7:F7"/>
    <mergeCell ref="J7:L7"/>
    <mergeCell ref="M7:O7"/>
    <mergeCell ref="P7:R7"/>
    <mergeCell ref="S6:U7"/>
    <mergeCell ref="V6:X7"/>
    <mergeCell ref="A8:A9"/>
    <mergeCell ref="B8:C9"/>
    <mergeCell ref="J8:L9"/>
    <mergeCell ref="S8:U9"/>
    <mergeCell ref="V8:X9"/>
    <mergeCell ref="Y8:Z9"/>
    <mergeCell ref="AA8:AB9"/>
    <mergeCell ref="AC8:AC9"/>
    <mergeCell ref="AD8:AD9"/>
    <mergeCell ref="D9:F9"/>
    <mergeCell ref="G9:I9"/>
    <mergeCell ref="M9:O9"/>
    <mergeCell ref="P9:R9"/>
    <mergeCell ref="A10:A11"/>
    <mergeCell ref="B10:C11"/>
    <mergeCell ref="M10:O11"/>
    <mergeCell ref="S10:U11"/>
    <mergeCell ref="V10:X11"/>
    <mergeCell ref="Y10:Z11"/>
    <mergeCell ref="AA10:AB11"/>
    <mergeCell ref="AC10:AC11"/>
    <mergeCell ref="AD10:AD11"/>
    <mergeCell ref="D11:F11"/>
    <mergeCell ref="G11:I11"/>
    <mergeCell ref="J11:L11"/>
    <mergeCell ref="P11:R11"/>
    <mergeCell ref="A12:A13"/>
    <mergeCell ref="B12:C13"/>
    <mergeCell ref="P12:R13"/>
    <mergeCell ref="S12:U13"/>
    <mergeCell ref="V12:X13"/>
    <mergeCell ref="Y12:Z13"/>
    <mergeCell ref="AA12:AB13"/>
    <mergeCell ref="AC12:AC13"/>
    <mergeCell ref="AD12:AD13"/>
    <mergeCell ref="D13:F13"/>
    <mergeCell ref="G13:I13"/>
    <mergeCell ref="J13:L13"/>
    <mergeCell ref="M13:O13"/>
    <mergeCell ref="B15:H15"/>
    <mergeCell ref="A16:A17"/>
    <mergeCell ref="B16:C17"/>
    <mergeCell ref="D16:E17"/>
    <mergeCell ref="F16:H17"/>
    <mergeCell ref="I16:K17"/>
    <mergeCell ref="L16:V17"/>
    <mergeCell ref="W16:AA17"/>
    <mergeCell ref="AB16:AD17"/>
    <mergeCell ref="AB18:AD19"/>
    <mergeCell ref="A20:A21"/>
    <mergeCell ref="B20:C21"/>
    <mergeCell ref="D20:H21"/>
    <mergeCell ref="I20:J21"/>
    <mergeCell ref="K20:K21"/>
    <mergeCell ref="O20:O21"/>
    <mergeCell ref="P20:Q21"/>
    <mergeCell ref="R20:V21"/>
    <mergeCell ref="W20:AA21"/>
    <mergeCell ref="AB20:AD21"/>
    <mergeCell ref="A18:A19"/>
    <mergeCell ref="B18:C19"/>
    <mergeCell ref="D18:H19"/>
    <mergeCell ref="I18:J19"/>
    <mergeCell ref="K18:K19"/>
    <mergeCell ref="O18:O19"/>
    <mergeCell ref="P18:Q19"/>
    <mergeCell ref="R18:V19"/>
    <mergeCell ref="W18:AA19"/>
    <mergeCell ref="AB22:AD23"/>
    <mergeCell ref="A24:A25"/>
    <mergeCell ref="B24:C25"/>
    <mergeCell ref="D24:H25"/>
    <mergeCell ref="I24:J25"/>
    <mergeCell ref="K24:K25"/>
    <mergeCell ref="O24:O25"/>
    <mergeCell ref="P24:Q25"/>
    <mergeCell ref="R24:V25"/>
    <mergeCell ref="W24:AA25"/>
    <mergeCell ref="AB24:AD25"/>
    <mergeCell ref="A22:A23"/>
    <mergeCell ref="B22:C23"/>
    <mergeCell ref="D22:H23"/>
    <mergeCell ref="I22:J23"/>
    <mergeCell ref="K22:K23"/>
    <mergeCell ref="O22:O23"/>
    <mergeCell ref="P22:Q23"/>
    <mergeCell ref="R22:V23"/>
    <mergeCell ref="W22:AA23"/>
    <mergeCell ref="A26:A27"/>
    <mergeCell ref="B26:C27"/>
    <mergeCell ref="D26:H27"/>
    <mergeCell ref="I26:J27"/>
    <mergeCell ref="K26:K27"/>
    <mergeCell ref="O26:O27"/>
    <mergeCell ref="P26:Q27"/>
    <mergeCell ref="A30:A31"/>
    <mergeCell ref="B30:C31"/>
    <mergeCell ref="D30:E31"/>
    <mergeCell ref="F30:H31"/>
    <mergeCell ref="I30:K31"/>
    <mergeCell ref="L30:V31"/>
    <mergeCell ref="R26:V27"/>
    <mergeCell ref="W26:AA27"/>
    <mergeCell ref="AB26:AD27"/>
    <mergeCell ref="B28:H29"/>
    <mergeCell ref="P34:Q35"/>
    <mergeCell ref="R34:V35"/>
    <mergeCell ref="W30:AA31"/>
    <mergeCell ref="AB30:AD31"/>
    <mergeCell ref="AB32:AD33"/>
    <mergeCell ref="W34:AA35"/>
    <mergeCell ref="AB34:AD35"/>
    <mergeCell ref="W32:AA33"/>
    <mergeCell ref="R32:V33"/>
    <mergeCell ref="A34:A35"/>
    <mergeCell ref="B34:C35"/>
    <mergeCell ref="D34:H35"/>
    <mergeCell ref="I34:J35"/>
    <mergeCell ref="K34:K35"/>
    <mergeCell ref="O34:O35"/>
    <mergeCell ref="P32:Q33"/>
    <mergeCell ref="A36:A37"/>
    <mergeCell ref="B36:C37"/>
    <mergeCell ref="D36:H37"/>
    <mergeCell ref="I36:J37"/>
    <mergeCell ref="K36:K37"/>
    <mergeCell ref="O36:O37"/>
    <mergeCell ref="A32:A33"/>
    <mergeCell ref="B32:C33"/>
    <mergeCell ref="D32:H33"/>
    <mergeCell ref="I32:J33"/>
    <mergeCell ref="K32:K33"/>
    <mergeCell ref="O32:O33"/>
    <mergeCell ref="P40:Q41"/>
    <mergeCell ref="R40:V41"/>
    <mergeCell ref="W36:AA37"/>
    <mergeCell ref="AB36:AD37"/>
    <mergeCell ref="A38:A39"/>
    <mergeCell ref="B38:C39"/>
    <mergeCell ref="D38:H39"/>
    <mergeCell ref="I38:J39"/>
    <mergeCell ref="K38:K39"/>
    <mergeCell ref="O38:O39"/>
    <mergeCell ref="W40:AA41"/>
    <mergeCell ref="AB40:AD41"/>
    <mergeCell ref="W38:AA39"/>
    <mergeCell ref="AB38:AD39"/>
    <mergeCell ref="A40:A41"/>
    <mergeCell ref="B40:C41"/>
    <mergeCell ref="D40:H41"/>
    <mergeCell ref="I40:J41"/>
    <mergeCell ref="K40:K41"/>
    <mergeCell ref="O40:O41"/>
    <mergeCell ref="P38:Q39"/>
    <mergeCell ref="R38:V39"/>
    <mergeCell ref="P36:Q37"/>
    <mergeCell ref="R36:V37"/>
  </mergeCells>
  <phoneticPr fontId="3"/>
  <conditionalFormatting sqref="V4:AD13">
    <cfRule type="expression" dxfId="0" priority="2">
      <formula>$I$32=""</formula>
    </cfRule>
  </conditionalFormatting>
  <pageMargins left="0.78740157480314965" right="0.78740157480314965" top="0.98425196850393704" bottom="0.98425196850393704" header="0.51181102362204722" footer="0.51181102362204722"/>
  <pageSetup paperSize="9" scale="94" orientation="portrait" horizontalDpi="4294967293" verticalDpi="1200" r:id="rId1"/>
  <headerFooter alignWithMargins="0">
    <oddHeader>&amp;C&amp;"ＭＳ Ｐゴシック,太字"&amp;16 2022Nanahocup山梨県U-12サッカー大会
（第46回関東大会山梨県予選）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1">
    <tabColor rgb="FFFF99FF"/>
    <pageSetUpPr fitToPage="1"/>
  </sheetPr>
  <dimension ref="A1:Y102"/>
  <sheetViews>
    <sheetView workbookViewId="0"/>
  </sheetViews>
  <sheetFormatPr defaultRowHeight="12.75" x14ac:dyDescent="0.25"/>
  <cols>
    <col min="1" max="1" width="3.59765625" bestFit="1" customWidth="1"/>
    <col min="2" max="2" width="14.265625" customWidth="1"/>
    <col min="3" max="3" width="8.3984375" customWidth="1"/>
    <col min="4" max="4" width="2.73046875" customWidth="1"/>
    <col min="5" max="5" width="6" style="78" customWidth="1"/>
    <col min="6" max="6" width="5.46484375" customWidth="1"/>
    <col min="7" max="7" width="5.86328125" customWidth="1"/>
    <col min="8" max="8" width="5.73046875" customWidth="1"/>
    <col min="9" max="12" width="5.265625" customWidth="1"/>
    <col min="13" max="15" width="5.86328125" customWidth="1"/>
    <col min="16" max="16" width="6" style="87" customWidth="1"/>
    <col min="17" max="17" width="3.1328125" style="76" customWidth="1"/>
    <col min="18" max="18" width="8.3984375" style="76" customWidth="1"/>
    <col min="19" max="19" width="14.1328125" customWidth="1"/>
    <col min="20" max="20" width="3.59765625" bestFit="1" customWidth="1"/>
    <col min="21" max="21" width="3" customWidth="1"/>
    <col min="22" max="22" width="11" bestFit="1" customWidth="1"/>
    <col min="23" max="23" width="4.265625" customWidth="1"/>
    <col min="24" max="25" width="10" customWidth="1"/>
  </cols>
  <sheetData>
    <row r="1" spans="1:20" ht="65.25" customHeight="1" x14ac:dyDescent="0.25">
      <c r="B1" s="1588" t="s">
        <v>178</v>
      </c>
      <c r="C1" s="1588"/>
      <c r="D1" s="1588"/>
      <c r="E1" s="1588"/>
      <c r="F1" s="1588"/>
      <c r="G1" s="1588"/>
      <c r="H1" s="1588"/>
      <c r="I1" s="1588"/>
      <c r="J1" s="1588"/>
      <c r="K1" s="1588"/>
      <c r="L1" s="1588"/>
      <c r="M1" s="1588"/>
      <c r="N1" s="1588"/>
      <c r="O1" s="1588"/>
      <c r="P1" s="1588"/>
      <c r="Q1" s="1588"/>
      <c r="R1" s="1588"/>
      <c r="S1" s="1588"/>
      <c r="T1" s="70"/>
    </row>
    <row r="2" spans="1:20" ht="20.65" customHeight="1" x14ac:dyDescent="0.25">
      <c r="B2" s="1589" t="s">
        <v>71</v>
      </c>
      <c r="C2" s="1589"/>
      <c r="D2" s="71"/>
      <c r="E2" s="72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ht="14.45" customHeight="1" x14ac:dyDescent="0.25">
      <c r="B3" s="1590"/>
      <c r="C3" s="1256"/>
      <c r="D3" s="1256"/>
      <c r="E3" s="73"/>
      <c r="F3" s="74"/>
      <c r="G3" s="75"/>
      <c r="H3" s="1591"/>
      <c r="I3" s="1591"/>
      <c r="J3" s="1591"/>
      <c r="K3" s="1591"/>
      <c r="L3" s="1591"/>
      <c r="M3" s="1591"/>
      <c r="N3" s="75"/>
      <c r="O3" s="74"/>
      <c r="P3" s="74"/>
      <c r="Q3" s="1590"/>
      <c r="R3" s="1256"/>
      <c r="S3" s="1256"/>
      <c r="T3" s="75"/>
    </row>
    <row r="4" spans="1:20" ht="14.45" customHeight="1" x14ac:dyDescent="0.25">
      <c r="B4" s="1550"/>
      <c r="C4" s="1550"/>
      <c r="D4" s="1550"/>
      <c r="E4" s="76"/>
      <c r="H4" s="1591"/>
      <c r="I4" s="1591"/>
      <c r="J4" s="1591"/>
      <c r="K4" s="1591"/>
      <c r="L4" s="1591"/>
      <c r="M4" s="1591"/>
      <c r="P4"/>
      <c r="Q4" s="1550"/>
      <c r="R4" s="1550"/>
      <c r="S4" s="1550"/>
    </row>
    <row r="5" spans="1:20" ht="14.45" customHeight="1" x14ac:dyDescent="0.25">
      <c r="B5" s="1550"/>
      <c r="C5" s="1550"/>
      <c r="D5" s="1550"/>
      <c r="E5" s="69"/>
      <c r="F5" s="54"/>
      <c r="H5" s="1591"/>
      <c r="I5" s="1591"/>
      <c r="J5" s="1591"/>
      <c r="K5" s="1591"/>
      <c r="L5" s="1591"/>
      <c r="M5" s="1591"/>
      <c r="O5" s="54"/>
      <c r="P5" s="54"/>
      <c r="Q5" s="1550"/>
      <c r="R5" s="1550"/>
      <c r="S5" s="1550"/>
    </row>
    <row r="6" spans="1:20" ht="14.45" customHeight="1" x14ac:dyDescent="0.25">
      <c r="A6" s="1564" t="s">
        <v>81</v>
      </c>
      <c r="B6" s="1576"/>
      <c r="C6" s="1576"/>
      <c r="D6" s="82"/>
      <c r="E6" s="278"/>
      <c r="F6" s="54"/>
      <c r="G6" s="54"/>
      <c r="P6" s="85"/>
      <c r="Q6" s="86"/>
      <c r="R6" s="1576"/>
      <c r="S6" s="1576"/>
      <c r="T6" s="1552" t="s">
        <v>82</v>
      </c>
    </row>
    <row r="7" spans="1:20" ht="14.45" customHeight="1" x14ac:dyDescent="0.25">
      <c r="A7" s="1564"/>
      <c r="B7" s="1576"/>
      <c r="C7" s="1576"/>
      <c r="D7" s="77"/>
      <c r="F7" s="80"/>
      <c r="G7" s="54"/>
      <c r="O7" s="84"/>
      <c r="R7" s="1576"/>
      <c r="S7" s="1576"/>
      <c r="T7" s="1552"/>
    </row>
    <row r="8" spans="1:20" ht="14.45" customHeight="1" x14ac:dyDescent="0.25">
      <c r="A8" s="79"/>
      <c r="B8" s="1554"/>
      <c r="C8" s="61"/>
      <c r="E8" s="1585" t="s">
        <v>3</v>
      </c>
      <c r="F8" s="80"/>
      <c r="G8" s="54"/>
      <c r="O8" s="81"/>
      <c r="P8" s="1587" t="s">
        <v>3</v>
      </c>
      <c r="R8" s="261"/>
      <c r="S8" s="1566"/>
    </row>
    <row r="9" spans="1:20" ht="14.45" customHeight="1" x14ac:dyDescent="0.25">
      <c r="A9" s="79"/>
      <c r="B9" s="1554"/>
      <c r="C9" s="61"/>
      <c r="E9" s="1586"/>
      <c r="F9" s="307"/>
      <c r="G9" s="96"/>
      <c r="N9" s="84"/>
      <c r="O9" s="286"/>
      <c r="P9" s="1556"/>
      <c r="R9" s="261"/>
      <c r="S9" s="1566"/>
    </row>
    <row r="10" spans="1:20" ht="14.45" customHeight="1" x14ac:dyDescent="0.25">
      <c r="A10" s="1573" t="s">
        <v>83</v>
      </c>
      <c r="B10" s="1576"/>
      <c r="C10" s="1576"/>
      <c r="D10" s="82"/>
      <c r="E10" s="83"/>
      <c r="F10" s="118"/>
      <c r="G10" s="96"/>
      <c r="N10" s="84"/>
      <c r="O10" s="93"/>
      <c r="P10" s="310"/>
      <c r="Q10" s="86"/>
      <c r="R10" s="1576"/>
      <c r="S10" s="1576"/>
      <c r="T10" s="1551" t="s">
        <v>84</v>
      </c>
    </row>
    <row r="11" spans="1:20" ht="14.45" customHeight="1" x14ac:dyDescent="0.25">
      <c r="A11" s="1573"/>
      <c r="B11" s="1576"/>
      <c r="C11" s="1576"/>
      <c r="E11" s="69"/>
      <c r="F11" s="252"/>
      <c r="G11" s="80"/>
      <c r="N11" s="88"/>
      <c r="Q11" s="90"/>
      <c r="R11" s="1576"/>
      <c r="S11" s="1576"/>
      <c r="T11" s="1551"/>
    </row>
    <row r="12" spans="1:20" ht="14.45" customHeight="1" x14ac:dyDescent="0.25">
      <c r="A12" s="79"/>
      <c r="B12" s="1554"/>
      <c r="C12" s="61"/>
      <c r="E12" s="69"/>
      <c r="F12" s="1584"/>
      <c r="G12" s="228"/>
      <c r="N12" s="288"/>
      <c r="O12" s="1579" t="s">
        <v>7</v>
      </c>
      <c r="R12" s="261"/>
      <c r="S12" s="1566"/>
      <c r="T12" s="1551"/>
    </row>
    <row r="13" spans="1:20" ht="14.45" customHeight="1" x14ac:dyDescent="0.25">
      <c r="A13" s="79"/>
      <c r="B13" s="1554"/>
      <c r="C13" s="61"/>
      <c r="E13" s="171"/>
      <c r="F13" s="1568"/>
      <c r="G13" s="307"/>
      <c r="M13" s="84"/>
      <c r="N13" s="285"/>
      <c r="O13" s="1579"/>
      <c r="R13" s="261"/>
      <c r="S13" s="1566"/>
    </row>
    <row r="14" spans="1:20" ht="14.45" customHeight="1" x14ac:dyDescent="0.25">
      <c r="A14" s="1573" t="s">
        <v>85</v>
      </c>
      <c r="B14" s="1576"/>
      <c r="C14" s="1576"/>
      <c r="D14" s="309"/>
      <c r="E14" s="171"/>
      <c r="F14" s="252"/>
      <c r="G14" s="92"/>
      <c r="M14" s="84"/>
      <c r="N14" s="289"/>
      <c r="P14" s="85"/>
      <c r="Q14" s="86"/>
      <c r="R14" s="1576"/>
      <c r="S14" s="1576"/>
      <c r="T14" s="1552" t="s">
        <v>86</v>
      </c>
    </row>
    <row r="15" spans="1:20" ht="14.45" customHeight="1" x14ac:dyDescent="0.25">
      <c r="A15" s="1573"/>
      <c r="B15" s="1576"/>
      <c r="C15" s="1576"/>
      <c r="D15" s="114"/>
      <c r="E15" s="308"/>
      <c r="F15" s="235"/>
      <c r="G15" s="124"/>
      <c r="M15" s="84"/>
      <c r="N15" s="93"/>
      <c r="O15" s="84"/>
      <c r="P15" s="89"/>
      <c r="Q15" s="90"/>
      <c r="R15" s="1576"/>
      <c r="S15" s="1576"/>
      <c r="T15" s="1552"/>
    </row>
    <row r="16" spans="1:20" ht="14.45" customHeight="1" x14ac:dyDescent="0.25">
      <c r="A16" s="79"/>
      <c r="B16" s="1554"/>
      <c r="C16" s="61"/>
      <c r="E16" s="1555" t="s">
        <v>4</v>
      </c>
      <c r="F16" s="230"/>
      <c r="G16" s="124"/>
      <c r="M16" s="84"/>
      <c r="N16" s="93"/>
      <c r="O16" s="113"/>
      <c r="P16" s="1556" t="s">
        <v>4</v>
      </c>
      <c r="R16" s="261"/>
      <c r="S16" s="1566"/>
    </row>
    <row r="17" spans="1:25" ht="14.45" customHeight="1" x14ac:dyDescent="0.25">
      <c r="A17" s="79"/>
      <c r="B17" s="1554"/>
      <c r="C17" s="61"/>
      <c r="E17" s="1555"/>
      <c r="F17" s="80"/>
      <c r="G17" s="81"/>
      <c r="M17" s="84"/>
      <c r="O17" s="284"/>
      <c r="P17" s="1556"/>
      <c r="R17" s="261"/>
      <c r="S17" s="1566"/>
    </row>
    <row r="18" spans="1:25" ht="14.45" customHeight="1" x14ac:dyDescent="0.25">
      <c r="A18" s="1573" t="s">
        <v>87</v>
      </c>
      <c r="B18" s="1576"/>
      <c r="C18" s="1576"/>
      <c r="D18" s="82"/>
      <c r="E18" s="83"/>
      <c r="F18" s="118"/>
      <c r="G18" s="81"/>
      <c r="M18" s="84"/>
      <c r="O18" s="84"/>
      <c r="P18" s="287"/>
      <c r="Q18" s="90"/>
      <c r="R18" s="1560"/>
      <c r="S18" s="1561"/>
      <c r="T18" s="1552" t="s">
        <v>88</v>
      </c>
    </row>
    <row r="19" spans="1:25" ht="14.45" customHeight="1" x14ac:dyDescent="0.25">
      <c r="A19" s="1573"/>
      <c r="B19" s="1576"/>
      <c r="C19" s="1576"/>
      <c r="E19" s="171"/>
      <c r="F19" s="252"/>
      <c r="G19" s="81"/>
      <c r="H19" s="69"/>
      <c r="I19" s="69"/>
      <c r="J19" s="69"/>
      <c r="M19" s="193"/>
      <c r="P19" s="260"/>
      <c r="Q19" s="111"/>
      <c r="R19" s="1562"/>
      <c r="S19" s="1563"/>
      <c r="T19" s="1552"/>
    </row>
    <row r="20" spans="1:25" ht="14.45" customHeight="1" x14ac:dyDescent="0.25">
      <c r="A20" s="79"/>
      <c r="B20" s="1554"/>
      <c r="C20" s="61"/>
      <c r="E20" s="171"/>
      <c r="F20" s="252"/>
      <c r="G20" s="1565"/>
      <c r="H20" s="228"/>
      <c r="I20" s="69"/>
      <c r="J20" s="69"/>
      <c r="M20" s="193"/>
      <c r="N20" s="1580" t="s">
        <v>89</v>
      </c>
      <c r="P20" s="260"/>
      <c r="R20" s="261"/>
      <c r="S20" s="1566"/>
      <c r="X20" s="91"/>
    </row>
    <row r="21" spans="1:25" ht="14.45" customHeight="1" x14ac:dyDescent="0.25">
      <c r="A21" s="79"/>
      <c r="B21" s="1554"/>
      <c r="C21" s="61"/>
      <c r="E21" s="171"/>
      <c r="F21" s="252"/>
      <c r="G21" s="1565"/>
      <c r="H21" s="92"/>
      <c r="I21" s="80"/>
      <c r="J21" s="69"/>
      <c r="L21" s="84"/>
      <c r="M21" s="311"/>
      <c r="N21" s="1556"/>
      <c r="P21" s="260"/>
      <c r="R21" s="261"/>
      <c r="S21" s="1566"/>
      <c r="X21" s="91"/>
    </row>
    <row r="22" spans="1:25" ht="14.45" customHeight="1" x14ac:dyDescent="0.25">
      <c r="A22" s="1573" t="s">
        <v>90</v>
      </c>
      <c r="B22" s="1576"/>
      <c r="C22" s="1576"/>
      <c r="D22" s="77"/>
      <c r="E22" s="94"/>
      <c r="F22" s="252"/>
      <c r="G22" s="54"/>
      <c r="H22" s="92"/>
      <c r="I22" s="69"/>
      <c r="J22" s="69"/>
      <c r="L22" s="84"/>
      <c r="M22" s="193"/>
      <c r="P22" s="272"/>
      <c r="Q22" s="86"/>
      <c r="R22" s="1576"/>
      <c r="S22" s="1576"/>
      <c r="T22" s="1552" t="s">
        <v>91</v>
      </c>
      <c r="X22" s="91"/>
    </row>
    <row r="23" spans="1:25" ht="14.45" customHeight="1" x14ac:dyDescent="0.25">
      <c r="A23" s="1573"/>
      <c r="B23" s="1576"/>
      <c r="C23" s="1576"/>
      <c r="D23" s="114"/>
      <c r="E23" s="69"/>
      <c r="F23" s="118"/>
      <c r="G23" s="54"/>
      <c r="H23" s="93"/>
      <c r="L23" s="84"/>
      <c r="M23" s="84"/>
      <c r="O23" s="84"/>
      <c r="P23" s="260"/>
      <c r="Q23" s="90"/>
      <c r="R23" s="1576"/>
      <c r="S23" s="1576"/>
      <c r="T23" s="1552"/>
      <c r="X23" s="91"/>
    </row>
    <row r="24" spans="1:25" ht="14.45" customHeight="1" x14ac:dyDescent="0.25">
      <c r="A24" s="79"/>
      <c r="B24" s="1554"/>
      <c r="C24" s="61"/>
      <c r="E24" s="1584" t="s">
        <v>5</v>
      </c>
      <c r="F24" s="80"/>
      <c r="G24" s="54"/>
      <c r="H24" s="93"/>
      <c r="L24" s="84"/>
      <c r="M24" s="84"/>
      <c r="O24" s="189"/>
      <c r="P24" s="1569" t="s">
        <v>5</v>
      </c>
      <c r="R24" s="261"/>
      <c r="S24" s="1566"/>
    </row>
    <row r="25" spans="1:25" ht="14.45" customHeight="1" x14ac:dyDescent="0.25">
      <c r="A25" s="79"/>
      <c r="B25" s="1554"/>
      <c r="C25" s="61"/>
      <c r="E25" s="1568"/>
      <c r="F25" s="229"/>
      <c r="G25" s="124"/>
      <c r="H25" s="93"/>
      <c r="L25" s="84"/>
      <c r="M25" s="84"/>
      <c r="N25" s="84"/>
      <c r="O25" s="286"/>
      <c r="P25" s="1579"/>
      <c r="R25" s="261"/>
      <c r="S25" s="1566"/>
    </row>
    <row r="26" spans="1:25" ht="14.45" customHeight="1" x14ac:dyDescent="0.25">
      <c r="A26" s="1564" t="s">
        <v>92</v>
      </c>
      <c r="B26" s="1560"/>
      <c r="C26" s="1561"/>
      <c r="D26" s="77"/>
      <c r="E26" s="268"/>
      <c r="F26" s="118"/>
      <c r="G26" s="124"/>
      <c r="H26" s="93"/>
      <c r="I26" s="77"/>
      <c r="K26" s="36"/>
      <c r="L26" s="95"/>
      <c r="M26" s="84"/>
      <c r="N26" s="84"/>
      <c r="O26" s="93"/>
      <c r="P26" s="260"/>
      <c r="Q26" s="90"/>
      <c r="R26" s="1576"/>
      <c r="S26" s="1576"/>
      <c r="T26" s="1552" t="s">
        <v>93</v>
      </c>
    </row>
    <row r="27" spans="1:25" ht="14.45" customHeight="1" x14ac:dyDescent="0.25">
      <c r="A27" s="1564"/>
      <c r="B27" s="1562"/>
      <c r="C27" s="1563"/>
      <c r="D27" s="114"/>
      <c r="E27" s="312"/>
      <c r="F27" s="252"/>
      <c r="G27" s="281"/>
      <c r="H27" s="93"/>
      <c r="K27" s="54"/>
      <c r="L27" s="81"/>
      <c r="M27" s="84"/>
      <c r="N27" s="197"/>
      <c r="P27" s="283"/>
      <c r="Q27" s="111"/>
      <c r="R27" s="1576"/>
      <c r="S27" s="1576"/>
      <c r="T27" s="1552"/>
    </row>
    <row r="28" spans="1:25" ht="14.45" customHeight="1" x14ac:dyDescent="0.25">
      <c r="B28" s="1554"/>
      <c r="C28" s="61"/>
      <c r="E28" s="171"/>
      <c r="F28" s="1584"/>
      <c r="G28" s="230"/>
      <c r="H28" s="93"/>
      <c r="L28" s="84"/>
      <c r="M28" s="84"/>
      <c r="N28" s="279"/>
      <c r="O28" s="1569" t="s">
        <v>8</v>
      </c>
      <c r="P28" s="260"/>
      <c r="R28" s="261"/>
      <c r="S28" s="1566"/>
      <c r="Y28" t="s">
        <v>75</v>
      </c>
    </row>
    <row r="29" spans="1:25" ht="14.45" customHeight="1" x14ac:dyDescent="0.25">
      <c r="B29" s="1554"/>
      <c r="C29" s="61"/>
      <c r="E29" s="171"/>
      <c r="F29" s="1568"/>
      <c r="G29" s="80"/>
      <c r="H29" s="84"/>
      <c r="L29" s="84"/>
      <c r="N29" s="284"/>
      <c r="O29" s="1579"/>
      <c r="P29" s="260"/>
      <c r="R29" s="261"/>
      <c r="S29" s="1566"/>
      <c r="Y29" t="s">
        <v>96</v>
      </c>
    </row>
    <row r="30" spans="1:25" ht="14.45" customHeight="1" x14ac:dyDescent="0.25">
      <c r="A30" s="1564" t="s">
        <v>94</v>
      </c>
      <c r="B30" s="1576"/>
      <c r="C30" s="1576"/>
      <c r="D30" s="82"/>
      <c r="E30" s="94"/>
      <c r="F30" s="252"/>
      <c r="G30" s="80"/>
      <c r="H30" s="84"/>
      <c r="L30" s="84"/>
      <c r="N30" s="88"/>
      <c r="P30" s="272"/>
      <c r="Q30" s="86"/>
      <c r="R30" s="1576"/>
      <c r="S30" s="1576"/>
      <c r="T30" s="1552" t="s">
        <v>95</v>
      </c>
      <c r="Y30" s="77" t="s">
        <v>97</v>
      </c>
    </row>
    <row r="31" spans="1:25" ht="14.45" customHeight="1" x14ac:dyDescent="0.25">
      <c r="A31" s="1564"/>
      <c r="B31" s="1576"/>
      <c r="C31" s="1576"/>
      <c r="E31" s="171"/>
      <c r="F31" s="235"/>
      <c r="G31" s="96"/>
      <c r="H31" s="84"/>
      <c r="K31" s="97"/>
      <c r="L31" s="98"/>
      <c r="N31" s="84"/>
      <c r="O31" s="84"/>
      <c r="P31" s="260"/>
      <c r="R31" s="1576"/>
      <c r="S31" s="1576"/>
      <c r="T31" s="1552"/>
      <c r="Y31" s="195" t="s">
        <v>98</v>
      </c>
    </row>
    <row r="32" spans="1:25" ht="14.45" customHeight="1" x14ac:dyDescent="0.25">
      <c r="A32" s="79"/>
      <c r="B32" s="1554"/>
      <c r="C32" s="61"/>
      <c r="E32" s="1555" t="s">
        <v>9</v>
      </c>
      <c r="F32" s="230"/>
      <c r="G32" s="96"/>
      <c r="H32" s="84"/>
      <c r="K32" s="97"/>
      <c r="L32" s="98"/>
      <c r="N32" s="84"/>
      <c r="O32" s="238"/>
      <c r="P32" s="1580" t="s">
        <v>9</v>
      </c>
      <c r="R32" s="261"/>
      <c r="S32" s="1566"/>
      <c r="Y32" s="196" t="s">
        <v>76</v>
      </c>
    </row>
    <row r="33" spans="1:25" ht="14.45" customHeight="1" x14ac:dyDescent="0.25">
      <c r="A33" s="79"/>
      <c r="B33" s="1554"/>
      <c r="C33" s="61"/>
      <c r="E33" s="1555"/>
      <c r="F33" s="80"/>
      <c r="G33" s="54"/>
      <c r="H33" s="84"/>
      <c r="J33" s="2"/>
      <c r="K33" s="2"/>
      <c r="L33" s="236"/>
      <c r="O33" s="188"/>
      <c r="P33" s="1556"/>
      <c r="R33" s="261"/>
      <c r="S33" s="1566"/>
    </row>
    <row r="34" spans="1:25" ht="14.45" customHeight="1" x14ac:dyDescent="0.25">
      <c r="A34" s="1573" t="s">
        <v>99</v>
      </c>
      <c r="B34" s="1576"/>
      <c r="C34" s="1576"/>
      <c r="D34" s="82"/>
      <c r="E34" s="83"/>
      <c r="F34" s="118"/>
      <c r="G34" s="54"/>
      <c r="H34" s="84"/>
      <c r="J34" s="2"/>
      <c r="K34" s="2"/>
      <c r="L34" s="236"/>
      <c r="O34" s="84"/>
      <c r="P34" s="260"/>
      <c r="Q34" s="86"/>
      <c r="R34" s="1576"/>
      <c r="S34" s="1576"/>
      <c r="T34" s="1552" t="s">
        <v>100</v>
      </c>
    </row>
    <row r="35" spans="1:25" ht="14.45" customHeight="1" x14ac:dyDescent="0.25">
      <c r="A35" s="1573"/>
      <c r="B35" s="1576"/>
      <c r="C35" s="1576"/>
      <c r="D35" s="77"/>
      <c r="E35" s="69"/>
      <c r="F35" s="252"/>
      <c r="G35" s="54"/>
      <c r="H35" s="302" t="s">
        <v>147</v>
      </c>
      <c r="I35" s="77"/>
      <c r="J35" s="54"/>
      <c r="K35" s="54"/>
      <c r="L35" s="84"/>
      <c r="M35" s="69"/>
      <c r="P35" s="283"/>
      <c r="R35" s="1576"/>
      <c r="S35" s="1576"/>
      <c r="T35" s="1552"/>
    </row>
    <row r="36" spans="1:25" ht="14.45" customHeight="1" x14ac:dyDescent="0.25">
      <c r="A36" s="99"/>
      <c r="B36" s="100"/>
      <c r="C36" s="101"/>
      <c r="D36" s="102"/>
      <c r="E36" s="103"/>
      <c r="F36" s="276"/>
      <c r="G36" s="104"/>
      <c r="H36" s="302"/>
      <c r="I36" s="195"/>
      <c r="J36" s="259"/>
      <c r="K36" s="69"/>
      <c r="L36" s="81"/>
      <c r="M36" s="1583" t="s">
        <v>101</v>
      </c>
      <c r="O36" s="105"/>
      <c r="P36" s="273"/>
      <c r="Q36" s="106"/>
      <c r="R36" s="107"/>
      <c r="S36" s="108"/>
      <c r="T36" s="105"/>
      <c r="X36" s="109"/>
    </row>
    <row r="37" spans="1:25" ht="14.45" customHeight="1" x14ac:dyDescent="0.25">
      <c r="A37" s="79"/>
      <c r="B37" s="110"/>
      <c r="C37" s="61"/>
      <c r="E37" s="171"/>
      <c r="F37" s="252"/>
      <c r="G37" s="54"/>
      <c r="H37" s="259"/>
      <c r="I37" s="196"/>
      <c r="J37" s="240"/>
      <c r="K37" s="232"/>
      <c r="L37" s="189"/>
      <c r="M37" s="1583"/>
      <c r="P37" s="274"/>
      <c r="R37" s="261"/>
      <c r="S37" s="110"/>
      <c r="X37" s="109"/>
    </row>
    <row r="38" spans="1:25" ht="14.45" customHeight="1" x14ac:dyDescent="0.25">
      <c r="A38" s="1564" t="s">
        <v>102</v>
      </c>
      <c r="B38" s="1576"/>
      <c r="C38" s="1576"/>
      <c r="D38" s="82"/>
      <c r="E38" s="94"/>
      <c r="F38" s="252"/>
      <c r="G38" s="54"/>
      <c r="H38" s="113"/>
      <c r="I38" s="69"/>
      <c r="J38" s="54"/>
      <c r="K38" s="36"/>
      <c r="L38" s="81"/>
      <c r="M38" s="1581"/>
      <c r="P38" s="272"/>
      <c r="Q38" s="86"/>
      <c r="R38" s="1576"/>
      <c r="S38" s="1576"/>
      <c r="T38" s="1552" t="s">
        <v>103</v>
      </c>
    </row>
    <row r="39" spans="1:25" ht="14.45" customHeight="1" x14ac:dyDescent="0.25">
      <c r="A39" s="1564"/>
      <c r="B39" s="1576"/>
      <c r="C39" s="1576"/>
      <c r="E39" s="171"/>
      <c r="F39" s="118"/>
      <c r="G39" s="54"/>
      <c r="H39" s="81"/>
      <c r="I39" s="194"/>
      <c r="J39" s="119"/>
      <c r="K39" s="76"/>
      <c r="L39" s="95" t="s">
        <v>80</v>
      </c>
      <c r="M39" s="1582"/>
      <c r="O39" s="84"/>
      <c r="P39" s="260"/>
      <c r="R39" s="1576"/>
      <c r="S39" s="1576"/>
      <c r="T39" s="1552"/>
    </row>
    <row r="40" spans="1:25" ht="14.45" customHeight="1" x14ac:dyDescent="0.25">
      <c r="A40" s="79"/>
      <c r="B40" s="1554"/>
      <c r="C40" s="61"/>
      <c r="E40" s="1577" t="s">
        <v>3</v>
      </c>
      <c r="F40" s="228"/>
      <c r="G40" s="54"/>
      <c r="H40" s="84"/>
      <c r="J40" s="1550"/>
      <c r="K40" s="1550"/>
      <c r="L40" s="98"/>
      <c r="M40" s="54"/>
      <c r="N40" s="54"/>
      <c r="O40" s="81"/>
      <c r="P40" s="1556" t="s">
        <v>3</v>
      </c>
      <c r="R40" s="261"/>
      <c r="S40" s="1566"/>
    </row>
    <row r="41" spans="1:25" ht="14.45" customHeight="1" x14ac:dyDescent="0.25">
      <c r="A41" s="79"/>
      <c r="B41" s="1554"/>
      <c r="C41" s="61"/>
      <c r="E41" s="1578"/>
      <c r="F41" s="229"/>
      <c r="G41" s="96"/>
      <c r="H41" s="84"/>
      <c r="I41" s="2"/>
      <c r="J41" s="2"/>
      <c r="K41" s="2"/>
      <c r="L41" s="126"/>
      <c r="M41" s="54"/>
      <c r="N41" s="81"/>
      <c r="O41" s="286"/>
      <c r="P41" s="1556"/>
      <c r="R41" s="261"/>
      <c r="S41" s="1566"/>
    </row>
    <row r="42" spans="1:25" ht="14.45" customHeight="1" x14ac:dyDescent="0.25">
      <c r="A42" s="1573" t="s">
        <v>104</v>
      </c>
      <c r="B42" s="1576"/>
      <c r="C42" s="1576"/>
      <c r="D42" s="82"/>
      <c r="E42" s="313"/>
      <c r="F42" s="118"/>
      <c r="G42" s="96"/>
      <c r="H42" s="84"/>
      <c r="I42" s="2"/>
      <c r="J42" s="2"/>
      <c r="K42" s="2"/>
      <c r="L42" s="126"/>
      <c r="M42" s="54"/>
      <c r="N42" s="81"/>
      <c r="O42" s="124"/>
      <c r="P42" s="260"/>
      <c r="Q42" s="86"/>
      <c r="R42" s="1576"/>
      <c r="S42" s="1576"/>
      <c r="T42" s="1551" t="s">
        <v>105</v>
      </c>
    </row>
    <row r="43" spans="1:25" ht="14.45" customHeight="1" x14ac:dyDescent="0.25">
      <c r="A43" s="1573"/>
      <c r="B43" s="1576"/>
      <c r="C43" s="1576"/>
      <c r="D43" s="77"/>
      <c r="E43" s="252"/>
      <c r="F43" s="252"/>
      <c r="G43" s="80"/>
      <c r="H43" s="84"/>
      <c r="L43" s="98"/>
      <c r="M43" s="54"/>
      <c r="N43" s="113"/>
      <c r="O43" s="54"/>
      <c r="P43" s="283"/>
      <c r="Q43" s="90"/>
      <c r="R43" s="1576"/>
      <c r="S43" s="1576"/>
      <c r="T43" s="1551"/>
    </row>
    <row r="44" spans="1:25" ht="14.45" customHeight="1" x14ac:dyDescent="0.25">
      <c r="A44" s="79"/>
      <c r="B44" s="1554"/>
      <c r="C44" s="61"/>
      <c r="E44" s="252"/>
      <c r="F44" s="1568"/>
      <c r="G44" s="228"/>
      <c r="H44" s="84"/>
      <c r="K44" s="97"/>
      <c r="L44" s="98"/>
      <c r="M44" s="54"/>
      <c r="N44" s="288"/>
      <c r="O44" s="1579" t="s">
        <v>7</v>
      </c>
      <c r="P44" s="260"/>
      <c r="R44" s="261"/>
      <c r="S44" s="1566"/>
      <c r="T44" s="1551"/>
    </row>
    <row r="45" spans="1:25" ht="14.45" customHeight="1" x14ac:dyDescent="0.25">
      <c r="A45" s="79"/>
      <c r="B45" s="1554"/>
      <c r="C45" s="61"/>
      <c r="E45" s="268"/>
      <c r="F45" s="1568"/>
      <c r="G45" s="92"/>
      <c r="H45" s="84"/>
      <c r="K45" s="112"/>
      <c r="L45" s="125"/>
      <c r="M45" s="124"/>
      <c r="N45" s="284"/>
      <c r="O45" s="1579"/>
      <c r="P45" s="260"/>
      <c r="R45" s="261"/>
      <c r="S45" s="1566"/>
    </row>
    <row r="46" spans="1:25" ht="14.45" customHeight="1" x14ac:dyDescent="0.25">
      <c r="A46" s="1573" t="s">
        <v>106</v>
      </c>
      <c r="B46" s="1576"/>
      <c r="C46" s="1576"/>
      <c r="D46" s="77"/>
      <c r="E46" s="268"/>
      <c r="F46" s="252"/>
      <c r="G46" s="92"/>
      <c r="H46" s="84"/>
      <c r="L46" s="84"/>
      <c r="M46" s="124"/>
      <c r="N46" s="113"/>
      <c r="O46" s="54"/>
      <c r="P46" s="260"/>
      <c r="Q46" s="90"/>
      <c r="R46" s="1576"/>
      <c r="S46" s="1576"/>
      <c r="T46" s="1552" t="s">
        <v>107</v>
      </c>
      <c r="Y46" s="91"/>
    </row>
    <row r="47" spans="1:25" ht="14.45" customHeight="1" x14ac:dyDescent="0.25">
      <c r="A47" s="1573"/>
      <c r="B47" s="1576"/>
      <c r="C47" s="1576"/>
      <c r="D47" s="114"/>
      <c r="E47" s="269"/>
      <c r="F47" s="235"/>
      <c r="G47" s="124"/>
      <c r="H47" s="84"/>
      <c r="L47" s="84"/>
      <c r="M47" s="124"/>
      <c r="N47" s="81"/>
      <c r="O47" s="81"/>
      <c r="P47" s="275"/>
      <c r="Q47" s="111"/>
      <c r="R47" s="1576"/>
      <c r="S47" s="1576"/>
      <c r="T47" s="1552"/>
      <c r="Y47" s="91"/>
    </row>
    <row r="48" spans="1:25" ht="14.45" customHeight="1" x14ac:dyDescent="0.25">
      <c r="A48" s="79"/>
      <c r="B48" s="1554"/>
      <c r="C48" s="61"/>
      <c r="E48" s="1555" t="s">
        <v>4</v>
      </c>
      <c r="F48" s="230"/>
      <c r="G48" s="124"/>
      <c r="H48" s="84"/>
      <c r="L48" s="84"/>
      <c r="M48" s="124"/>
      <c r="N48" s="81"/>
      <c r="O48" s="237"/>
      <c r="P48" s="1556" t="s">
        <v>4</v>
      </c>
      <c r="R48" s="261"/>
      <c r="S48" s="1566"/>
      <c r="X48" s="194"/>
      <c r="Y48" s="91"/>
    </row>
    <row r="49" spans="1:25" ht="14.45" customHeight="1" x14ac:dyDescent="0.25">
      <c r="A49" s="79"/>
      <c r="B49" s="1554"/>
      <c r="C49" s="61"/>
      <c r="E49" s="1555"/>
      <c r="F49" s="80"/>
      <c r="G49" s="81"/>
      <c r="H49" s="93"/>
      <c r="L49" s="84"/>
      <c r="M49" s="124"/>
      <c r="N49" s="54"/>
      <c r="O49" s="311"/>
      <c r="P49" s="1556"/>
      <c r="R49" s="261"/>
      <c r="S49" s="1566"/>
      <c r="X49" s="194" t="s">
        <v>108</v>
      </c>
      <c r="Y49" s="91"/>
    </row>
    <row r="50" spans="1:25" ht="14.45" customHeight="1" x14ac:dyDescent="0.25">
      <c r="A50" s="1573" t="s">
        <v>109</v>
      </c>
      <c r="B50" s="1576"/>
      <c r="C50" s="1576"/>
      <c r="D50" s="77"/>
      <c r="E50" s="268"/>
      <c r="F50" s="118"/>
      <c r="G50" s="81"/>
      <c r="H50" s="93"/>
      <c r="L50" s="84"/>
      <c r="M50" s="93"/>
      <c r="O50" s="84"/>
      <c r="P50" s="287"/>
      <c r="Q50" s="86"/>
      <c r="R50" s="1576"/>
      <c r="S50" s="1576"/>
      <c r="T50" s="1552" t="s">
        <v>110</v>
      </c>
      <c r="X50" s="194" t="s">
        <v>111</v>
      </c>
    </row>
    <row r="51" spans="1:25" ht="14.45" customHeight="1" x14ac:dyDescent="0.25">
      <c r="A51" s="1573"/>
      <c r="B51" s="1576"/>
      <c r="C51" s="1576"/>
      <c r="D51" s="114"/>
      <c r="E51" s="269"/>
      <c r="F51" s="277"/>
      <c r="G51" s="115"/>
      <c r="H51" s="231"/>
      <c r="I51" s="89"/>
      <c r="J51" s="89"/>
      <c r="L51" s="84"/>
      <c r="M51" s="237"/>
      <c r="P51" s="260"/>
      <c r="Q51" s="90"/>
      <c r="R51" s="1576"/>
      <c r="S51" s="1576"/>
      <c r="T51" s="1552"/>
      <c r="X51" s="303"/>
    </row>
    <row r="52" spans="1:25" ht="14.45" customHeight="1" x14ac:dyDescent="0.25">
      <c r="A52" s="79"/>
      <c r="B52" s="1554"/>
      <c r="C52" s="61"/>
      <c r="E52" s="268"/>
      <c r="F52" s="252"/>
      <c r="G52" s="1565"/>
      <c r="H52" s="230"/>
      <c r="I52" s="54"/>
      <c r="J52" s="54"/>
      <c r="L52" s="84"/>
      <c r="M52" s="239"/>
      <c r="N52" s="1556" t="s">
        <v>89</v>
      </c>
      <c r="P52" s="260"/>
      <c r="R52" s="261"/>
      <c r="S52" s="1566"/>
    </row>
    <row r="53" spans="1:25" ht="14.45" customHeight="1" x14ac:dyDescent="0.25">
      <c r="A53" s="79"/>
      <c r="B53" s="1554"/>
      <c r="C53" s="61"/>
      <c r="E53" s="268"/>
      <c r="F53" s="252"/>
      <c r="G53" s="1565"/>
      <c r="H53" s="80"/>
      <c r="I53" s="54"/>
      <c r="J53" s="54"/>
      <c r="M53" s="193"/>
      <c r="N53" s="1556"/>
      <c r="P53" s="260"/>
      <c r="R53" s="261"/>
      <c r="S53" s="1566"/>
    </row>
    <row r="54" spans="1:25" ht="14.45" customHeight="1" x14ac:dyDescent="0.25">
      <c r="A54" s="1573" t="s">
        <v>112</v>
      </c>
      <c r="B54" s="1560"/>
      <c r="C54" s="1561"/>
      <c r="D54" s="82"/>
      <c r="E54" s="280"/>
      <c r="F54" s="252"/>
      <c r="G54" s="54"/>
      <c r="H54" s="305"/>
      <c r="I54" s="260"/>
      <c r="J54" s="260"/>
      <c r="K54" s="116"/>
      <c r="L54" s="116"/>
      <c r="M54" s="193"/>
      <c r="P54" s="272"/>
      <c r="Q54" s="86"/>
      <c r="R54" s="1560"/>
      <c r="S54" s="1561"/>
      <c r="T54" s="1552" t="s">
        <v>113</v>
      </c>
      <c r="X54" s="117"/>
      <c r="Y54" s="91"/>
    </row>
    <row r="55" spans="1:25" ht="14.45" customHeight="1" x14ac:dyDescent="0.25">
      <c r="A55" s="1573"/>
      <c r="B55" s="1562"/>
      <c r="C55" s="1563"/>
      <c r="D55" s="77"/>
      <c r="E55" s="267"/>
      <c r="F55" s="118"/>
      <c r="G55" s="54"/>
      <c r="H55" s="77"/>
      <c r="J55" s="1551"/>
      <c r="K55" s="1551"/>
      <c r="L55" s="116"/>
      <c r="M55" s="84"/>
      <c r="O55" s="84"/>
      <c r="P55" s="260"/>
      <c r="R55" s="1562"/>
      <c r="S55" s="1563"/>
      <c r="T55" s="1552"/>
      <c r="X55" s="117"/>
      <c r="Y55" s="91"/>
    </row>
    <row r="56" spans="1:25" ht="14.45" customHeight="1" x14ac:dyDescent="0.25">
      <c r="A56" s="79"/>
      <c r="B56" s="1553"/>
      <c r="C56" s="61"/>
      <c r="E56" s="1568" t="s">
        <v>5</v>
      </c>
      <c r="F56" s="80"/>
      <c r="G56" s="54"/>
      <c r="H56" s="77"/>
      <c r="I56" s="11"/>
      <c r="J56" s="233"/>
      <c r="K56" s="234"/>
      <c r="L56" s="11"/>
      <c r="M56" s="84"/>
      <c r="N56" s="54"/>
      <c r="O56" s="81"/>
      <c r="P56" s="1556" t="s">
        <v>5</v>
      </c>
      <c r="R56" s="261"/>
      <c r="S56" s="1557"/>
      <c r="Y56" s="91"/>
    </row>
    <row r="57" spans="1:25" ht="14.45" customHeight="1" x14ac:dyDescent="0.25">
      <c r="A57" s="79"/>
      <c r="B57" s="1567"/>
      <c r="C57" s="61"/>
      <c r="E57" s="1570"/>
      <c r="F57" s="229"/>
      <c r="G57" s="118"/>
      <c r="H57" s="77"/>
      <c r="I57" s="1571"/>
      <c r="J57" s="1572"/>
      <c r="K57" s="1551"/>
      <c r="L57" s="1551"/>
      <c r="M57" s="93"/>
      <c r="N57" s="124"/>
      <c r="O57" s="188"/>
      <c r="P57" s="1556"/>
      <c r="R57" s="261"/>
      <c r="S57" s="1558"/>
      <c r="Y57" s="91"/>
    </row>
    <row r="58" spans="1:25" ht="14.45" customHeight="1" x14ac:dyDescent="0.25">
      <c r="A58" s="1564" t="s">
        <v>114</v>
      </c>
      <c r="B58" s="1560"/>
      <c r="C58" s="1561"/>
      <c r="D58" s="82"/>
      <c r="E58" s="270"/>
      <c r="F58" s="252"/>
      <c r="G58" s="118"/>
      <c r="H58" s="1574"/>
      <c r="I58" s="1575"/>
      <c r="J58" s="1551"/>
      <c r="K58" s="1551"/>
      <c r="L58" s="1551"/>
      <c r="M58" s="1564"/>
      <c r="N58" s="124"/>
      <c r="O58" s="81"/>
      <c r="P58" s="260"/>
      <c r="Q58" s="86"/>
      <c r="R58" s="1560"/>
      <c r="S58" s="1561"/>
      <c r="T58" s="1552" t="s">
        <v>115</v>
      </c>
    </row>
    <row r="59" spans="1:25" ht="14.45" customHeight="1" x14ac:dyDescent="0.25">
      <c r="A59" s="1564"/>
      <c r="B59" s="1562"/>
      <c r="C59" s="1563"/>
      <c r="E59" s="268"/>
      <c r="F59" s="252"/>
      <c r="G59" s="80"/>
      <c r="H59" s="77"/>
      <c r="M59" s="84"/>
      <c r="N59" s="235"/>
      <c r="O59" s="54"/>
      <c r="P59" s="283"/>
      <c r="Q59" s="90"/>
      <c r="R59" s="1562"/>
      <c r="S59" s="1563"/>
      <c r="T59" s="1552"/>
    </row>
    <row r="60" spans="1:25" ht="14.45" customHeight="1" x14ac:dyDescent="0.25">
      <c r="B60" s="1553"/>
      <c r="C60" s="61"/>
      <c r="E60" s="268"/>
      <c r="F60" s="1568"/>
      <c r="G60" s="230"/>
      <c r="H60" s="77"/>
      <c r="K60" s="76"/>
      <c r="M60" s="84"/>
      <c r="N60" s="118"/>
      <c r="O60" s="1569" t="s">
        <v>8</v>
      </c>
      <c r="P60" s="260"/>
      <c r="R60" s="261"/>
      <c r="S60" s="1557"/>
      <c r="Y60" s="109"/>
    </row>
    <row r="61" spans="1:25" ht="14.45" customHeight="1" x14ac:dyDescent="0.25">
      <c r="B61" s="1567"/>
      <c r="C61" s="61"/>
      <c r="E61" s="268"/>
      <c r="F61" s="1568"/>
      <c r="G61" s="80"/>
      <c r="I61" s="1551"/>
      <c r="J61" s="1551"/>
      <c r="K61" s="1551"/>
      <c r="L61" s="1551"/>
      <c r="N61" s="284"/>
      <c r="O61" s="1569"/>
      <c r="P61" s="260"/>
      <c r="R61" s="261"/>
      <c r="S61" s="1558"/>
      <c r="Y61" s="109"/>
    </row>
    <row r="62" spans="1:25" ht="14.45" customHeight="1" x14ac:dyDescent="0.25">
      <c r="A62" s="1564" t="s">
        <v>116</v>
      </c>
      <c r="B62" s="1560"/>
      <c r="C62" s="1561"/>
      <c r="D62" s="82"/>
      <c r="E62" s="280"/>
      <c r="F62" s="54"/>
      <c r="G62" s="80"/>
      <c r="H62" s="1551"/>
      <c r="I62" s="1551"/>
      <c r="J62" s="1551"/>
      <c r="K62" s="1551"/>
      <c r="L62" s="1551"/>
      <c r="M62" s="1551"/>
      <c r="N62" s="113"/>
      <c r="O62" s="54"/>
      <c r="P62" s="272"/>
      <c r="Q62" s="90"/>
      <c r="R62" s="1560"/>
      <c r="S62" s="1561"/>
      <c r="T62" s="1552" t="s">
        <v>117</v>
      </c>
    </row>
    <row r="63" spans="1:25" ht="14.45" customHeight="1" x14ac:dyDescent="0.25">
      <c r="A63" s="1564"/>
      <c r="B63" s="1562"/>
      <c r="C63" s="1563"/>
      <c r="E63" s="268"/>
      <c r="F63" s="92"/>
      <c r="G63" s="118"/>
      <c r="K63" s="119"/>
      <c r="N63" s="81"/>
      <c r="O63" s="124"/>
      <c r="P63" s="260"/>
      <c r="Q63" s="111"/>
      <c r="R63" s="1562"/>
      <c r="S63" s="1563"/>
      <c r="T63" s="1552"/>
    </row>
    <row r="64" spans="1:25" ht="14.45" customHeight="1" x14ac:dyDescent="0.25">
      <c r="A64" s="79"/>
      <c r="B64" s="1553"/>
      <c r="C64" s="61"/>
      <c r="E64" s="1555" t="s">
        <v>9</v>
      </c>
      <c r="F64" s="92"/>
      <c r="G64" s="118"/>
      <c r="K64" s="76"/>
      <c r="N64" s="81"/>
      <c r="O64" s="124"/>
      <c r="P64" s="1556" t="s">
        <v>9</v>
      </c>
      <c r="R64" s="261"/>
      <c r="S64" s="1557"/>
    </row>
    <row r="65" spans="1:23" ht="14.45" customHeight="1" x14ac:dyDescent="0.25">
      <c r="A65" s="79"/>
      <c r="B65" s="1554"/>
      <c r="C65" s="61"/>
      <c r="E65" s="1555"/>
      <c r="F65" s="282"/>
      <c r="G65" s="252"/>
      <c r="N65" s="54"/>
      <c r="O65" s="188"/>
      <c r="P65" s="1556"/>
      <c r="R65" s="258"/>
      <c r="S65" s="1558"/>
    </row>
    <row r="66" spans="1:23" ht="14.45" customHeight="1" x14ac:dyDescent="0.25">
      <c r="A66" s="1559" t="s">
        <v>118</v>
      </c>
      <c r="B66" s="1560"/>
      <c r="C66" s="1561"/>
      <c r="D66" s="159"/>
      <c r="E66" s="271"/>
      <c r="F66" s="160"/>
      <c r="G66" s="252"/>
      <c r="O66" s="84"/>
      <c r="P66" s="314"/>
      <c r="Q66" s="86"/>
      <c r="R66" s="1560"/>
      <c r="S66" s="1561"/>
      <c r="T66" s="1551" t="s">
        <v>119</v>
      </c>
    </row>
    <row r="67" spans="1:23" ht="14.45" customHeight="1" x14ac:dyDescent="0.25">
      <c r="A67" s="1559"/>
      <c r="B67" s="1562"/>
      <c r="C67" s="1563"/>
      <c r="D67" s="77"/>
      <c r="F67" s="119"/>
      <c r="G67" s="119"/>
      <c r="K67" s="74"/>
      <c r="L67" s="74"/>
      <c r="M67" s="74"/>
      <c r="P67" s="315"/>
      <c r="Q67" s="90"/>
      <c r="R67" s="1562"/>
      <c r="S67" s="1563"/>
      <c r="T67" s="1551"/>
    </row>
    <row r="68" spans="1:23" ht="14.45" customHeight="1" x14ac:dyDescent="0.25">
      <c r="A68" s="79"/>
      <c r="B68" s="120"/>
      <c r="C68" s="120"/>
      <c r="F68" s="54"/>
      <c r="G68" s="54"/>
      <c r="K68" s="76"/>
      <c r="Q68" s="120"/>
      <c r="R68" s="120"/>
      <c r="S68" s="120"/>
    </row>
    <row r="69" spans="1:23" ht="14.45" customHeight="1" x14ac:dyDescent="0.25">
      <c r="A69" s="79"/>
      <c r="B69" s="1550"/>
      <c r="C69" s="1550"/>
      <c r="D69" s="1550"/>
      <c r="F69" s="121"/>
      <c r="G69" s="121"/>
      <c r="N69" s="121"/>
      <c r="O69" s="121"/>
      <c r="P69" s="121"/>
      <c r="Q69" s="1550"/>
      <c r="R69" s="1550"/>
      <c r="S69" s="1550"/>
      <c r="W69" t="s">
        <v>80</v>
      </c>
    </row>
    <row r="70" spans="1:23" ht="9.75" customHeight="1" x14ac:dyDescent="0.25">
      <c r="A70" s="79"/>
      <c r="B70" s="1550"/>
      <c r="C70" s="1550"/>
      <c r="D70" s="1550"/>
      <c r="F70" s="121"/>
      <c r="O70" s="121"/>
      <c r="P70" s="121"/>
      <c r="Q70" s="1550"/>
      <c r="R70" s="1550"/>
      <c r="S70" s="1550"/>
    </row>
    <row r="71" spans="1:23" ht="16.149999999999999" customHeight="1" x14ac:dyDescent="0.25">
      <c r="B71" s="121"/>
      <c r="F71" s="119"/>
      <c r="J71" s="227"/>
      <c r="S71" s="121"/>
    </row>
    <row r="72" spans="1:23" ht="13.35" customHeight="1" x14ac:dyDescent="0.25">
      <c r="B72" s="121"/>
      <c r="F72" s="119"/>
      <c r="G72" s="119"/>
      <c r="O72" s="1551"/>
      <c r="P72" s="1551"/>
      <c r="Q72" s="1551"/>
      <c r="R72" s="1551"/>
      <c r="S72" s="121"/>
    </row>
    <row r="73" spans="1:23" ht="13.35" customHeight="1" x14ac:dyDescent="0.25">
      <c r="B73" s="121"/>
      <c r="F73" s="119"/>
      <c r="G73" s="119"/>
      <c r="I73" s="1"/>
      <c r="J73" s="1"/>
      <c r="K73" s="1"/>
      <c r="L73" s="1"/>
      <c r="S73" s="121"/>
    </row>
    <row r="74" spans="1:23" ht="13.35" customHeight="1" x14ac:dyDescent="0.25">
      <c r="B74" s="121"/>
      <c r="F74" s="119"/>
      <c r="G74" s="119"/>
      <c r="S74" s="121"/>
    </row>
    <row r="75" spans="1:23" ht="13.35" customHeight="1" x14ac:dyDescent="0.25">
      <c r="A75" s="79"/>
      <c r="B75" s="121"/>
      <c r="F75" s="119"/>
      <c r="G75" s="119"/>
      <c r="S75" s="121"/>
    </row>
    <row r="76" spans="1:23" ht="13.35" customHeight="1" x14ac:dyDescent="0.25">
      <c r="A76" s="79"/>
      <c r="B76" s="121"/>
      <c r="F76" s="119"/>
      <c r="G76" s="119"/>
      <c r="S76" s="121"/>
    </row>
    <row r="77" spans="1:23" ht="13.35" customHeight="1" x14ac:dyDescent="0.25">
      <c r="A77" s="79"/>
      <c r="B77" s="121"/>
      <c r="F77" s="119"/>
      <c r="G77" s="119"/>
      <c r="S77" s="121"/>
    </row>
    <row r="78" spans="1:23" ht="13.35" customHeight="1" x14ac:dyDescent="0.25">
      <c r="A78" s="79"/>
      <c r="B78" s="121"/>
      <c r="E78" s="76"/>
      <c r="F78" s="119"/>
      <c r="G78" s="119"/>
      <c r="S78" s="121"/>
    </row>
    <row r="79" spans="1:23" ht="13.35" customHeight="1" x14ac:dyDescent="0.25">
      <c r="A79" s="79"/>
      <c r="B79" s="121"/>
      <c r="E79" s="76"/>
      <c r="F79" s="119"/>
      <c r="G79" s="119"/>
      <c r="S79" s="121"/>
    </row>
    <row r="80" spans="1:23" ht="13.35" customHeight="1" x14ac:dyDescent="0.25">
      <c r="A80" s="79"/>
      <c r="B80" s="121"/>
      <c r="F80" s="119"/>
      <c r="G80" s="119"/>
      <c r="S80" s="121"/>
    </row>
    <row r="81" spans="1:19" ht="13.35" customHeight="1" x14ac:dyDescent="0.25">
      <c r="A81" s="79"/>
      <c r="B81" s="121"/>
      <c r="F81" s="119"/>
      <c r="G81" s="119"/>
      <c r="S81" s="121"/>
    </row>
    <row r="82" spans="1:19" ht="13.35" customHeight="1" x14ac:dyDescent="0.25">
      <c r="A82" s="79"/>
      <c r="B82" s="121"/>
      <c r="F82" s="119"/>
      <c r="G82" s="119"/>
      <c r="S82" s="121"/>
    </row>
    <row r="83" spans="1:19" ht="13.35" customHeight="1" x14ac:dyDescent="0.25">
      <c r="A83" s="79"/>
      <c r="B83" s="121"/>
      <c r="F83" s="119"/>
      <c r="G83" s="119"/>
      <c r="S83" s="121"/>
    </row>
    <row r="84" spans="1:19" ht="13.35" customHeight="1" x14ac:dyDescent="0.25">
      <c r="A84" s="79"/>
      <c r="B84" s="121"/>
      <c r="G84" s="119"/>
      <c r="S84" s="121"/>
    </row>
    <row r="85" spans="1:19" ht="13.35" customHeight="1" x14ac:dyDescent="0.25">
      <c r="A85" s="79"/>
      <c r="B85" s="121"/>
      <c r="G85" s="119"/>
      <c r="S85" s="121"/>
    </row>
    <row r="86" spans="1:19" ht="13.35" customHeight="1" x14ac:dyDescent="0.25">
      <c r="A86" s="79"/>
      <c r="B86" s="121"/>
      <c r="F86" s="119"/>
      <c r="G86" s="119"/>
      <c r="S86" s="121"/>
    </row>
    <row r="87" spans="1:19" ht="9.9499999999999993" customHeight="1" x14ac:dyDescent="0.25">
      <c r="A87" s="79"/>
      <c r="B87" s="121"/>
      <c r="F87" s="119"/>
      <c r="G87" s="119"/>
      <c r="S87" s="121"/>
    </row>
    <row r="88" spans="1:19" ht="9.9499999999999993" customHeight="1" x14ac:dyDescent="0.25">
      <c r="A88" s="79"/>
      <c r="B88" s="121"/>
      <c r="F88" s="119"/>
      <c r="G88" s="119"/>
      <c r="S88" s="121"/>
    </row>
    <row r="89" spans="1:19" ht="9.9499999999999993" customHeight="1" x14ac:dyDescent="0.25">
      <c r="A89" s="79"/>
      <c r="B89" s="121"/>
      <c r="E89" s="76"/>
      <c r="F89" s="119"/>
      <c r="G89" s="119"/>
      <c r="K89" s="121"/>
      <c r="L89" s="121"/>
      <c r="S89" s="121"/>
    </row>
    <row r="90" spans="1:19" ht="9.9499999999999993" customHeight="1" x14ac:dyDescent="0.25">
      <c r="A90" s="79"/>
      <c r="B90" s="121"/>
      <c r="E90" s="76"/>
      <c r="F90" s="119"/>
      <c r="G90" s="119"/>
      <c r="K90" s="121"/>
      <c r="L90" s="121"/>
      <c r="S90" s="121"/>
    </row>
    <row r="91" spans="1:19" ht="9.9499999999999993" customHeight="1" x14ac:dyDescent="0.25">
      <c r="A91" s="79"/>
      <c r="B91" s="121"/>
      <c r="F91" s="119"/>
      <c r="G91" s="119"/>
      <c r="K91" s="74"/>
      <c r="L91" s="74"/>
      <c r="S91" s="121"/>
    </row>
    <row r="92" spans="1:19" ht="9.9499999999999993" customHeight="1" x14ac:dyDescent="0.25">
      <c r="A92" s="79"/>
      <c r="B92" s="121"/>
      <c r="F92" s="119"/>
      <c r="G92" s="119"/>
      <c r="S92" s="121"/>
    </row>
    <row r="93" spans="1:19" ht="9.9499999999999993" customHeight="1" x14ac:dyDescent="0.25">
      <c r="A93" s="79"/>
      <c r="B93" s="121"/>
    </row>
    <row r="94" spans="1:19" ht="9.9499999999999993" customHeight="1" x14ac:dyDescent="0.25">
      <c r="B94" s="121"/>
      <c r="S94" s="121"/>
    </row>
    <row r="95" spans="1:19" ht="9.9499999999999993" customHeight="1" x14ac:dyDescent="0.25">
      <c r="E95" s="122"/>
      <c r="F95" s="91"/>
      <c r="G95" s="91"/>
      <c r="N95" s="91"/>
      <c r="O95" s="91"/>
      <c r="P95" s="91"/>
    </row>
    <row r="96" spans="1:19" ht="15.75" customHeight="1" x14ac:dyDescent="0.25">
      <c r="B96" s="91"/>
      <c r="C96" s="1"/>
      <c r="D96" s="1"/>
      <c r="E96" s="76"/>
      <c r="P96"/>
    </row>
    <row r="97" spans="3:18" ht="6.75" customHeight="1" x14ac:dyDescent="0.25"/>
    <row r="98" spans="3:18" ht="12" customHeight="1" x14ac:dyDescent="0.25">
      <c r="C98" s="1"/>
      <c r="D98" s="170"/>
      <c r="F98" s="170"/>
      <c r="G98" s="1"/>
      <c r="H98" s="170"/>
      <c r="I98" s="170"/>
      <c r="J98" s="170"/>
      <c r="L98" s="170"/>
      <c r="N98" s="170"/>
      <c r="Q98" s="87"/>
      <c r="R98" s="123"/>
    </row>
    <row r="99" spans="3:18" ht="12" customHeight="1" x14ac:dyDescent="0.25">
      <c r="C99" s="1"/>
      <c r="D99" s="170"/>
      <c r="F99" s="170"/>
      <c r="G99" s="1"/>
      <c r="H99" s="170"/>
      <c r="I99" s="170"/>
      <c r="J99" s="170"/>
      <c r="L99" s="170"/>
      <c r="N99" s="170"/>
      <c r="Q99" s="87"/>
      <c r="R99" s="123"/>
    </row>
    <row r="100" spans="3:18" ht="12" customHeight="1" x14ac:dyDescent="0.25">
      <c r="C100" s="1"/>
      <c r="D100" s="170"/>
      <c r="F100" s="170"/>
      <c r="L100" s="170"/>
      <c r="N100" s="170"/>
    </row>
    <row r="101" spans="3:18" ht="12" customHeight="1" x14ac:dyDescent="0.25"/>
    <row r="102" spans="3:18" x14ac:dyDescent="0.25">
      <c r="E102" s="76"/>
    </row>
  </sheetData>
  <dataConsolidate/>
  <mergeCells count="143">
    <mergeCell ref="B1:S1"/>
    <mergeCell ref="B2:C2"/>
    <mergeCell ref="B3:D3"/>
    <mergeCell ref="H3:M3"/>
    <mergeCell ref="Q3:S3"/>
    <mergeCell ref="B4:D5"/>
    <mergeCell ref="H4:M5"/>
    <mergeCell ref="Q4:S5"/>
    <mergeCell ref="T10:T12"/>
    <mergeCell ref="B12:B13"/>
    <mergeCell ref="F12:F13"/>
    <mergeCell ref="O12:O13"/>
    <mergeCell ref="S12:S13"/>
    <mergeCell ref="A6:A7"/>
    <mergeCell ref="B6:C7"/>
    <mergeCell ref="R6:S7"/>
    <mergeCell ref="T6:T7"/>
    <mergeCell ref="B8:B9"/>
    <mergeCell ref="A10:A11"/>
    <mergeCell ref="B10:C11"/>
    <mergeCell ref="R10:S11"/>
    <mergeCell ref="E8:E9"/>
    <mergeCell ref="P8:P9"/>
    <mergeCell ref="S8:S9"/>
    <mergeCell ref="A14:A15"/>
    <mergeCell ref="B14:C15"/>
    <mergeCell ref="R14:S15"/>
    <mergeCell ref="T14:T15"/>
    <mergeCell ref="B16:B17"/>
    <mergeCell ref="E16:E17"/>
    <mergeCell ref="P16:P17"/>
    <mergeCell ref="S16:S17"/>
    <mergeCell ref="A18:A19"/>
    <mergeCell ref="B18:C19"/>
    <mergeCell ref="R18:S19"/>
    <mergeCell ref="T18:T19"/>
    <mergeCell ref="B20:B21"/>
    <mergeCell ref="G20:G21"/>
    <mergeCell ref="N20:N21"/>
    <mergeCell ref="S20:S21"/>
    <mergeCell ref="A22:A23"/>
    <mergeCell ref="B22:C23"/>
    <mergeCell ref="R22:S23"/>
    <mergeCell ref="T22:T23"/>
    <mergeCell ref="B24:B25"/>
    <mergeCell ref="E24:E25"/>
    <mergeCell ref="P24:P25"/>
    <mergeCell ref="S24:S25"/>
    <mergeCell ref="A26:A27"/>
    <mergeCell ref="B26:C27"/>
    <mergeCell ref="R26:S27"/>
    <mergeCell ref="T26:T27"/>
    <mergeCell ref="B28:B29"/>
    <mergeCell ref="F28:F29"/>
    <mergeCell ref="O28:O29"/>
    <mergeCell ref="S28:S29"/>
    <mergeCell ref="A30:A31"/>
    <mergeCell ref="B30:C31"/>
    <mergeCell ref="R30:S31"/>
    <mergeCell ref="T30:T31"/>
    <mergeCell ref="B32:B33"/>
    <mergeCell ref="E32:E33"/>
    <mergeCell ref="P32:P33"/>
    <mergeCell ref="S32:S33"/>
    <mergeCell ref="A38:A39"/>
    <mergeCell ref="B38:C39"/>
    <mergeCell ref="M38:M39"/>
    <mergeCell ref="R38:S39"/>
    <mergeCell ref="T38:T39"/>
    <mergeCell ref="A34:A35"/>
    <mergeCell ref="B34:C35"/>
    <mergeCell ref="R34:S35"/>
    <mergeCell ref="T34:T35"/>
    <mergeCell ref="M36:M37"/>
    <mergeCell ref="B40:B41"/>
    <mergeCell ref="E40:E41"/>
    <mergeCell ref="J40:K40"/>
    <mergeCell ref="P40:P41"/>
    <mergeCell ref="S40:S41"/>
    <mergeCell ref="A42:A43"/>
    <mergeCell ref="B42:C43"/>
    <mergeCell ref="R42:S43"/>
    <mergeCell ref="T42:T44"/>
    <mergeCell ref="B44:B45"/>
    <mergeCell ref="F44:F45"/>
    <mergeCell ref="O44:O45"/>
    <mergeCell ref="S44:S45"/>
    <mergeCell ref="A46:A47"/>
    <mergeCell ref="B46:C47"/>
    <mergeCell ref="R46:S47"/>
    <mergeCell ref="T46:T47"/>
    <mergeCell ref="B48:B49"/>
    <mergeCell ref="E48:E49"/>
    <mergeCell ref="P48:P49"/>
    <mergeCell ref="S48:S49"/>
    <mergeCell ref="A50:A51"/>
    <mergeCell ref="B50:C51"/>
    <mergeCell ref="R50:S51"/>
    <mergeCell ref="T50:T51"/>
    <mergeCell ref="A54:A55"/>
    <mergeCell ref="B54:C55"/>
    <mergeCell ref="R54:S55"/>
    <mergeCell ref="T54:T55"/>
    <mergeCell ref="J55:K55"/>
    <mergeCell ref="R58:S59"/>
    <mergeCell ref="T58:T59"/>
    <mergeCell ref="A58:A59"/>
    <mergeCell ref="B58:C59"/>
    <mergeCell ref="H58:I58"/>
    <mergeCell ref="J58:K58"/>
    <mergeCell ref="L58:M58"/>
    <mergeCell ref="B52:B53"/>
    <mergeCell ref="G52:G53"/>
    <mergeCell ref="N52:N53"/>
    <mergeCell ref="S52:S53"/>
    <mergeCell ref="B60:B61"/>
    <mergeCell ref="F60:F61"/>
    <mergeCell ref="O60:O61"/>
    <mergeCell ref="S60:S61"/>
    <mergeCell ref="I61:L61"/>
    <mergeCell ref="B56:B57"/>
    <mergeCell ref="E56:E57"/>
    <mergeCell ref="P56:P57"/>
    <mergeCell ref="S56:S57"/>
    <mergeCell ref="I57:L57"/>
    <mergeCell ref="B69:D70"/>
    <mergeCell ref="Q69:S70"/>
    <mergeCell ref="O72:R72"/>
    <mergeCell ref="T62:T63"/>
    <mergeCell ref="B64:B65"/>
    <mergeCell ref="E64:E65"/>
    <mergeCell ref="P64:P65"/>
    <mergeCell ref="S64:S65"/>
    <mergeCell ref="A66:A67"/>
    <mergeCell ref="B66:C67"/>
    <mergeCell ref="R66:S67"/>
    <mergeCell ref="T66:T67"/>
    <mergeCell ref="A62:A63"/>
    <mergeCell ref="B62:C63"/>
    <mergeCell ref="H62:I62"/>
    <mergeCell ref="J62:K62"/>
    <mergeCell ref="L62:M62"/>
    <mergeCell ref="R62:S63"/>
  </mergeCells>
  <phoneticPr fontId="3"/>
  <dataValidations count="1">
    <dataValidation type="list" allowBlank="1" showInputMessage="1" showErrorMessage="1" sqref="N96:P96 E96:G96" xr:uid="{00000000-0002-0000-1D00-000000000000}">
      <formula1>#REF!</formula1>
    </dataValidation>
  </dataValidations>
  <pageMargins left="0.82677165354330717" right="0.62992125984251968" top="0.55118110236220474" bottom="0.59055118110236227" header="0.51181102362204722" footer="0.51181102362204722"/>
  <pageSetup paperSize="9" scale="70" orientation="portrait" horizontalDpi="4294967293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3"/>
  <dimension ref="A1:L82"/>
  <sheetViews>
    <sheetView workbookViewId="0">
      <selection sqref="A1:L1"/>
    </sheetView>
  </sheetViews>
  <sheetFormatPr defaultRowHeight="12.75" x14ac:dyDescent="0.25"/>
  <cols>
    <col min="1" max="1" width="13.3984375" customWidth="1"/>
    <col min="2" max="2" width="12.1328125" customWidth="1"/>
    <col min="3" max="3" width="4.46484375" customWidth="1"/>
    <col min="4" max="4" width="3.59765625" customWidth="1"/>
    <col min="5" max="5" width="4.46484375" customWidth="1"/>
    <col min="6" max="6" width="6.59765625" customWidth="1"/>
    <col min="7" max="7" width="4.46484375" customWidth="1"/>
    <col min="8" max="8" width="3.59765625" customWidth="1"/>
    <col min="9" max="9" width="4.46484375" customWidth="1"/>
    <col min="10" max="10" width="12.1328125" customWidth="1"/>
    <col min="11" max="11" width="5.86328125" bestFit="1" customWidth="1"/>
    <col min="12" max="12" width="13.59765625" customWidth="1"/>
  </cols>
  <sheetData>
    <row r="1" spans="1:12" ht="18.75" x14ac:dyDescent="0.25">
      <c r="A1" s="1604" t="s">
        <v>55</v>
      </c>
      <c r="B1" s="1604"/>
      <c r="C1" s="1604"/>
      <c r="D1" s="1604"/>
      <c r="E1" s="1604"/>
      <c r="F1" s="1604"/>
      <c r="G1" s="1604"/>
      <c r="H1" s="1604"/>
      <c r="I1" s="1604"/>
      <c r="J1" s="1604"/>
      <c r="K1" s="1604"/>
      <c r="L1" s="1604"/>
    </row>
    <row r="2" spans="1:12" ht="27" customHeight="1" x14ac:dyDescent="0.25">
      <c r="A2" s="7"/>
      <c r="B2" s="1444"/>
      <c r="C2" s="1356"/>
      <c r="D2" s="1356"/>
      <c r="E2" s="1356"/>
      <c r="F2" s="1356"/>
      <c r="G2" s="1"/>
    </row>
    <row r="3" spans="1:12" ht="27.75" customHeight="1" x14ac:dyDescent="0.25">
      <c r="A3" s="8" t="s">
        <v>33</v>
      </c>
      <c r="B3" s="27"/>
      <c r="C3" s="28" t="s">
        <v>34</v>
      </c>
      <c r="D3" s="28"/>
      <c r="E3" s="28"/>
      <c r="F3" s="29" t="s">
        <v>35</v>
      </c>
      <c r="G3" s="1608" t="s">
        <v>41</v>
      </c>
      <c r="H3" s="1609"/>
      <c r="I3" s="1608"/>
      <c r="J3" s="1610"/>
      <c r="K3" s="1610"/>
      <c r="L3" s="1609"/>
    </row>
    <row r="4" spans="1:12" ht="27.75" customHeight="1" x14ac:dyDescent="0.25">
      <c r="A4" s="8" t="s">
        <v>27</v>
      </c>
      <c r="B4" s="1605"/>
      <c r="C4" s="1606"/>
      <c r="D4" s="1606"/>
      <c r="E4" s="1606"/>
      <c r="F4" s="1607"/>
      <c r="G4" s="1608" t="s">
        <v>28</v>
      </c>
      <c r="H4" s="1609"/>
      <c r="I4" s="1608"/>
      <c r="J4" s="1610"/>
      <c r="K4" s="1610"/>
      <c r="L4" s="1609"/>
    </row>
    <row r="5" spans="1:12" ht="27" customHeight="1" x14ac:dyDescent="0.25">
      <c r="A5" s="18" t="s">
        <v>40</v>
      </c>
      <c r="B5" s="1602"/>
      <c r="C5" s="1611"/>
      <c r="D5" s="1611"/>
      <c r="E5" s="1611"/>
      <c r="F5" s="1611"/>
      <c r="G5" s="1357" t="s">
        <v>29</v>
      </c>
      <c r="H5" s="1612"/>
      <c r="I5" s="1602"/>
      <c r="J5" s="1611"/>
      <c r="K5" s="1611"/>
      <c r="L5" s="1603"/>
    </row>
    <row r="6" spans="1:12" x14ac:dyDescent="0.25">
      <c r="F6" s="1"/>
      <c r="G6" s="1"/>
    </row>
    <row r="7" spans="1:12" x14ac:dyDescent="0.25">
      <c r="A7" s="6" t="s">
        <v>30</v>
      </c>
      <c r="B7" s="1598" t="s">
        <v>12</v>
      </c>
      <c r="C7" s="1599"/>
      <c r="D7" s="1599"/>
      <c r="E7" s="16"/>
      <c r="F7" s="15" t="s">
        <v>1</v>
      </c>
      <c r="G7" s="16"/>
      <c r="H7" s="1600" t="s">
        <v>12</v>
      </c>
      <c r="I7" s="1600"/>
      <c r="J7" s="1601"/>
      <c r="K7" s="1602" t="s">
        <v>23</v>
      </c>
      <c r="L7" s="1603"/>
    </row>
    <row r="8" spans="1:12" ht="27" customHeight="1" x14ac:dyDescent="0.25">
      <c r="A8" s="4" t="s">
        <v>3</v>
      </c>
      <c r="B8" s="1595"/>
      <c r="C8" s="1596"/>
      <c r="D8" s="1596"/>
      <c r="E8" s="3"/>
      <c r="F8" s="5" t="s">
        <v>31</v>
      </c>
      <c r="G8" s="5"/>
      <c r="H8" s="1596"/>
      <c r="I8" s="1596"/>
      <c r="J8" s="1597"/>
      <c r="K8" s="6" t="s">
        <v>42</v>
      </c>
      <c r="L8" s="17"/>
    </row>
    <row r="9" spans="1:12" ht="17.100000000000001" customHeight="1" x14ac:dyDescent="0.25">
      <c r="A9" s="1368"/>
      <c r="B9" s="13"/>
      <c r="C9" s="1551"/>
      <c r="D9" s="1593" t="s">
        <v>38</v>
      </c>
      <c r="F9" s="1" t="s">
        <v>32</v>
      </c>
      <c r="G9" s="1"/>
      <c r="H9" s="1593" t="s">
        <v>39</v>
      </c>
      <c r="I9" s="1551"/>
      <c r="J9" s="9"/>
      <c r="K9" s="1368" t="s">
        <v>14</v>
      </c>
      <c r="L9" s="1368"/>
    </row>
    <row r="10" spans="1:12" ht="17.100000000000001" customHeight="1" x14ac:dyDescent="0.25">
      <c r="A10" s="1369"/>
      <c r="B10" s="14"/>
      <c r="C10" s="1356"/>
      <c r="D10" s="1594"/>
      <c r="E10" s="11"/>
      <c r="F10" s="12" t="s">
        <v>32</v>
      </c>
      <c r="G10" s="12"/>
      <c r="H10" s="1594"/>
      <c r="I10" s="1356"/>
      <c r="J10" s="10"/>
      <c r="K10" s="1369"/>
      <c r="L10" s="1369"/>
    </row>
    <row r="11" spans="1:12" ht="27" customHeight="1" x14ac:dyDescent="0.25">
      <c r="A11" s="4" t="s">
        <v>4</v>
      </c>
      <c r="B11" s="1595"/>
      <c r="C11" s="1596"/>
      <c r="D11" s="1596"/>
      <c r="E11" s="3"/>
      <c r="F11" s="5" t="s">
        <v>31</v>
      </c>
      <c r="G11" s="5"/>
      <c r="H11" s="1596"/>
      <c r="I11" s="1596"/>
      <c r="J11" s="1597"/>
      <c r="K11" s="6" t="s">
        <v>42</v>
      </c>
      <c r="L11" s="17"/>
    </row>
    <row r="12" spans="1:12" ht="17.100000000000001" customHeight="1" x14ac:dyDescent="0.25">
      <c r="A12" s="1368"/>
      <c r="B12" s="13"/>
      <c r="C12" s="1551"/>
      <c r="D12" s="1593" t="s">
        <v>38</v>
      </c>
      <c r="F12" s="1" t="s">
        <v>32</v>
      </c>
      <c r="G12" s="1"/>
      <c r="H12" s="1593" t="s">
        <v>39</v>
      </c>
      <c r="I12" s="1551"/>
      <c r="J12" s="9"/>
      <c r="K12" s="1368" t="s">
        <v>14</v>
      </c>
      <c r="L12" s="1368"/>
    </row>
    <row r="13" spans="1:12" ht="17.100000000000001" customHeight="1" x14ac:dyDescent="0.25">
      <c r="A13" s="1369"/>
      <c r="B13" s="14"/>
      <c r="C13" s="1356"/>
      <c r="D13" s="1594"/>
      <c r="E13" s="11"/>
      <c r="F13" s="12" t="s">
        <v>32</v>
      </c>
      <c r="G13" s="12"/>
      <c r="H13" s="1594"/>
      <c r="I13" s="1356"/>
      <c r="J13" s="10"/>
      <c r="K13" s="1369"/>
      <c r="L13" s="1369"/>
    </row>
    <row r="14" spans="1:12" ht="27" customHeight="1" x14ac:dyDescent="0.25">
      <c r="A14" s="4" t="s">
        <v>5</v>
      </c>
      <c r="B14" s="1595"/>
      <c r="C14" s="1596"/>
      <c r="D14" s="1596"/>
      <c r="E14" s="3"/>
      <c r="F14" s="5" t="s">
        <v>31</v>
      </c>
      <c r="G14" s="5"/>
      <c r="H14" s="1596"/>
      <c r="I14" s="1596"/>
      <c r="J14" s="1597"/>
      <c r="K14" s="6" t="s">
        <v>42</v>
      </c>
      <c r="L14" s="17"/>
    </row>
    <row r="15" spans="1:12" ht="17.100000000000001" customHeight="1" x14ac:dyDescent="0.25">
      <c r="A15" s="1368"/>
      <c r="B15" s="13"/>
      <c r="C15" s="1551"/>
      <c r="D15" s="1593" t="s">
        <v>38</v>
      </c>
      <c r="F15" s="1" t="s">
        <v>32</v>
      </c>
      <c r="G15" s="1"/>
      <c r="H15" s="1593" t="s">
        <v>39</v>
      </c>
      <c r="I15" s="1551"/>
      <c r="J15" s="9"/>
      <c r="K15" s="1368" t="s">
        <v>14</v>
      </c>
      <c r="L15" s="1368"/>
    </row>
    <row r="16" spans="1:12" ht="17.100000000000001" customHeight="1" x14ac:dyDescent="0.25">
      <c r="A16" s="1369"/>
      <c r="B16" s="14"/>
      <c r="C16" s="1356"/>
      <c r="D16" s="1594"/>
      <c r="E16" s="11"/>
      <c r="F16" s="12" t="s">
        <v>32</v>
      </c>
      <c r="G16" s="12"/>
      <c r="H16" s="1594"/>
      <c r="I16" s="1356"/>
      <c r="J16" s="10"/>
      <c r="K16" s="1369"/>
      <c r="L16" s="1369"/>
    </row>
    <row r="17" spans="1:12" ht="27" customHeight="1" x14ac:dyDescent="0.25">
      <c r="A17" s="4" t="s">
        <v>9</v>
      </c>
      <c r="B17" s="1595"/>
      <c r="C17" s="1596"/>
      <c r="D17" s="1596"/>
      <c r="E17" s="3"/>
      <c r="F17" s="5" t="s">
        <v>31</v>
      </c>
      <c r="G17" s="5"/>
      <c r="H17" s="1596"/>
      <c r="I17" s="1596"/>
      <c r="J17" s="1597"/>
      <c r="K17" s="6" t="s">
        <v>42</v>
      </c>
      <c r="L17" s="17"/>
    </row>
    <row r="18" spans="1:12" ht="17.100000000000001" customHeight="1" x14ac:dyDescent="0.25">
      <c r="A18" s="1368"/>
      <c r="B18" s="13"/>
      <c r="C18" s="1551"/>
      <c r="D18" s="1593" t="s">
        <v>38</v>
      </c>
      <c r="F18" s="1" t="s">
        <v>32</v>
      </c>
      <c r="G18" s="1"/>
      <c r="H18" s="1593" t="s">
        <v>39</v>
      </c>
      <c r="I18" s="1551"/>
      <c r="J18" s="9"/>
      <c r="K18" s="1368" t="s">
        <v>14</v>
      </c>
      <c r="L18" s="1368"/>
    </row>
    <row r="19" spans="1:12" ht="17.100000000000001" customHeight="1" x14ac:dyDescent="0.25">
      <c r="A19" s="1369"/>
      <c r="B19" s="14"/>
      <c r="C19" s="1356"/>
      <c r="D19" s="1594"/>
      <c r="E19" s="11"/>
      <c r="F19" s="12" t="s">
        <v>32</v>
      </c>
      <c r="G19" s="12"/>
      <c r="H19" s="1594"/>
      <c r="I19" s="1356"/>
      <c r="J19" s="10"/>
      <c r="K19" s="1369"/>
      <c r="L19" s="1369"/>
    </row>
    <row r="20" spans="1:12" ht="27" customHeight="1" x14ac:dyDescent="0.25">
      <c r="A20" s="4" t="s">
        <v>7</v>
      </c>
      <c r="B20" s="1571"/>
      <c r="C20" s="1572"/>
      <c r="D20" s="1572"/>
      <c r="E20" s="3"/>
      <c r="F20" s="5" t="s">
        <v>31</v>
      </c>
      <c r="G20" s="5"/>
      <c r="H20" s="1572"/>
      <c r="I20" s="1572"/>
      <c r="J20" s="1592"/>
      <c r="K20" s="6" t="s">
        <v>42</v>
      </c>
      <c r="L20" s="17"/>
    </row>
    <row r="21" spans="1:12" ht="17.100000000000001" customHeight="1" x14ac:dyDescent="0.25">
      <c r="A21" s="1368"/>
      <c r="B21" s="13"/>
      <c r="C21" s="1551"/>
      <c r="D21" s="1593" t="s">
        <v>38</v>
      </c>
      <c r="F21" s="1" t="s">
        <v>32</v>
      </c>
      <c r="G21" s="1"/>
      <c r="H21" s="1593" t="s">
        <v>39</v>
      </c>
      <c r="I21" s="1551"/>
      <c r="J21" s="9"/>
      <c r="K21" s="1368" t="s">
        <v>14</v>
      </c>
      <c r="L21" s="1368"/>
    </row>
    <row r="22" spans="1:12" ht="17.100000000000001" customHeight="1" x14ac:dyDescent="0.25">
      <c r="A22" s="1369"/>
      <c r="B22" s="14"/>
      <c r="C22" s="1356"/>
      <c r="D22" s="1594"/>
      <c r="E22" s="11"/>
      <c r="F22" s="12" t="s">
        <v>32</v>
      </c>
      <c r="G22" s="12"/>
      <c r="H22" s="1594"/>
      <c r="I22" s="1356"/>
      <c r="J22" s="10"/>
      <c r="K22" s="1369"/>
      <c r="L22" s="1369"/>
    </row>
    <row r="23" spans="1:12" ht="27" customHeight="1" x14ac:dyDescent="0.25">
      <c r="A23" s="4" t="s">
        <v>8</v>
      </c>
      <c r="B23" s="1571"/>
      <c r="C23" s="1572"/>
      <c r="D23" s="1572"/>
      <c r="E23" s="3"/>
      <c r="F23" s="5" t="s">
        <v>31</v>
      </c>
      <c r="G23" s="5"/>
      <c r="H23" s="1572"/>
      <c r="I23" s="1572"/>
      <c r="J23" s="1592"/>
      <c r="K23" s="6" t="s">
        <v>42</v>
      </c>
      <c r="L23" s="17"/>
    </row>
    <row r="24" spans="1:12" ht="17.100000000000001" customHeight="1" x14ac:dyDescent="0.25">
      <c r="A24" s="1368"/>
      <c r="B24" s="13"/>
      <c r="C24" s="1551"/>
      <c r="D24" s="1593" t="s">
        <v>38</v>
      </c>
      <c r="F24" s="1" t="s">
        <v>32</v>
      </c>
      <c r="G24" s="1"/>
      <c r="H24" s="1593" t="s">
        <v>39</v>
      </c>
      <c r="I24" s="1551"/>
      <c r="J24" s="9"/>
      <c r="K24" s="1368" t="s">
        <v>14</v>
      </c>
      <c r="L24" s="1368"/>
    </row>
    <row r="25" spans="1:12" ht="17.100000000000001" customHeight="1" x14ac:dyDescent="0.25">
      <c r="A25" s="1369"/>
      <c r="B25" s="14"/>
      <c r="C25" s="1356"/>
      <c r="D25" s="1594"/>
      <c r="E25" s="11"/>
      <c r="F25" s="12" t="s">
        <v>32</v>
      </c>
      <c r="G25" s="12"/>
      <c r="H25" s="1594"/>
      <c r="I25" s="1356"/>
      <c r="J25" s="10"/>
      <c r="K25" s="1369"/>
      <c r="L25" s="1369"/>
    </row>
    <row r="26" spans="1:12" ht="27" customHeight="1" x14ac:dyDescent="0.25">
      <c r="A26" s="4" t="s">
        <v>36</v>
      </c>
      <c r="B26" s="1571"/>
      <c r="C26" s="1572"/>
      <c r="D26" s="1572"/>
      <c r="E26" s="3"/>
      <c r="F26" s="5" t="s">
        <v>31</v>
      </c>
      <c r="G26" s="5"/>
      <c r="H26" s="1572"/>
      <c r="I26" s="1572"/>
      <c r="J26" s="1592"/>
      <c r="K26" s="6" t="s">
        <v>42</v>
      </c>
      <c r="L26" s="17"/>
    </row>
    <row r="27" spans="1:12" ht="17.100000000000001" customHeight="1" x14ac:dyDescent="0.25">
      <c r="A27" s="1368"/>
      <c r="B27" s="13"/>
      <c r="C27" s="1551"/>
      <c r="D27" s="1593" t="s">
        <v>38</v>
      </c>
      <c r="F27" s="1" t="s">
        <v>32</v>
      </c>
      <c r="G27" s="1"/>
      <c r="H27" s="1593" t="s">
        <v>39</v>
      </c>
      <c r="I27" s="1551"/>
      <c r="J27" s="9"/>
      <c r="K27" s="1368" t="s">
        <v>14</v>
      </c>
      <c r="L27" s="1368"/>
    </row>
    <row r="28" spans="1:12" ht="17.100000000000001" customHeight="1" x14ac:dyDescent="0.25">
      <c r="A28" s="1369"/>
      <c r="B28" s="14"/>
      <c r="C28" s="1356"/>
      <c r="D28" s="1594"/>
      <c r="E28" s="11"/>
      <c r="F28" s="12" t="s">
        <v>32</v>
      </c>
      <c r="G28" s="12"/>
      <c r="H28" s="1594"/>
      <c r="I28" s="1356"/>
      <c r="J28" s="10"/>
      <c r="K28" s="1369"/>
      <c r="L28" s="1369"/>
    </row>
    <row r="29" spans="1:12" ht="27" customHeight="1" x14ac:dyDescent="0.25">
      <c r="A29" s="4" t="s">
        <v>37</v>
      </c>
      <c r="B29" s="1571"/>
      <c r="C29" s="1572"/>
      <c r="D29" s="1572"/>
      <c r="E29" s="3"/>
      <c r="F29" s="5" t="s">
        <v>31</v>
      </c>
      <c r="G29" s="5"/>
      <c r="H29" s="1572"/>
      <c r="I29" s="1572"/>
      <c r="J29" s="1592"/>
      <c r="K29" s="6" t="s">
        <v>42</v>
      </c>
      <c r="L29" s="17"/>
    </row>
    <row r="30" spans="1:12" ht="17.100000000000001" customHeight="1" x14ac:dyDescent="0.25">
      <c r="A30" s="1368"/>
      <c r="B30" s="13"/>
      <c r="C30" s="1551"/>
      <c r="D30" s="1593" t="s">
        <v>38</v>
      </c>
      <c r="F30" s="1" t="s">
        <v>32</v>
      </c>
      <c r="G30" s="1"/>
      <c r="H30" s="1593" t="s">
        <v>39</v>
      </c>
      <c r="I30" s="1551"/>
      <c r="J30" s="9"/>
      <c r="K30" s="1368" t="s">
        <v>14</v>
      </c>
      <c r="L30" s="1368"/>
    </row>
    <row r="31" spans="1:12" ht="17.100000000000001" customHeight="1" x14ac:dyDescent="0.25">
      <c r="A31" s="1369"/>
      <c r="B31" s="14"/>
      <c r="C31" s="1356"/>
      <c r="D31" s="1594"/>
      <c r="E31" s="11"/>
      <c r="F31" s="12" t="s">
        <v>32</v>
      </c>
      <c r="G31" s="12"/>
      <c r="H31" s="1594"/>
      <c r="I31" s="1356"/>
      <c r="J31" s="10"/>
      <c r="K31" s="1369"/>
      <c r="L31" s="1369"/>
    </row>
    <row r="32" spans="1:12" ht="27" customHeight="1" x14ac:dyDescent="0.25">
      <c r="A32" s="4" t="s">
        <v>54</v>
      </c>
      <c r="B32" s="1571"/>
      <c r="C32" s="1572"/>
      <c r="D32" s="1572"/>
      <c r="E32" s="3"/>
      <c r="F32" s="5" t="s">
        <v>31</v>
      </c>
      <c r="G32" s="5"/>
      <c r="H32" s="1572"/>
      <c r="I32" s="1572"/>
      <c r="J32" s="1592"/>
      <c r="K32" s="6" t="s">
        <v>42</v>
      </c>
      <c r="L32" s="17"/>
    </row>
    <row r="33" spans="1:12" ht="17.100000000000001" customHeight="1" x14ac:dyDescent="0.25">
      <c r="A33" s="1368"/>
      <c r="B33" s="13"/>
      <c r="C33" s="1551"/>
      <c r="D33" s="1593" t="s">
        <v>38</v>
      </c>
      <c r="F33" s="1" t="s">
        <v>32</v>
      </c>
      <c r="G33" s="1"/>
      <c r="H33" s="1593" t="s">
        <v>39</v>
      </c>
      <c r="I33" s="1551"/>
      <c r="J33" s="9"/>
      <c r="K33" s="1368" t="s">
        <v>14</v>
      </c>
      <c r="L33" s="1368"/>
    </row>
    <row r="34" spans="1:12" ht="17.100000000000001" customHeight="1" x14ac:dyDescent="0.25">
      <c r="A34" s="1369"/>
      <c r="B34" s="14"/>
      <c r="C34" s="1356"/>
      <c r="D34" s="1594"/>
      <c r="E34" s="11"/>
      <c r="F34" s="12" t="s">
        <v>32</v>
      </c>
      <c r="G34" s="12"/>
      <c r="H34" s="1594"/>
      <c r="I34" s="1356"/>
      <c r="J34" s="10"/>
      <c r="K34" s="1369"/>
      <c r="L34" s="1369"/>
    </row>
    <row r="35" spans="1:12" ht="17.100000000000001" customHeight="1" x14ac:dyDescent="0.25">
      <c r="F35" s="1"/>
      <c r="G35" s="1"/>
    </row>
    <row r="36" spans="1:12" ht="17.100000000000001" customHeight="1" x14ac:dyDescent="0.25">
      <c r="A36" s="19" t="s">
        <v>43</v>
      </c>
      <c r="F36" s="1"/>
      <c r="G36" s="1"/>
    </row>
    <row r="37" spans="1:12" ht="17.100000000000001" customHeight="1" x14ac:dyDescent="0.25">
      <c r="B37" s="20" t="s">
        <v>49</v>
      </c>
      <c r="F37" s="1"/>
      <c r="G37" s="1"/>
    </row>
    <row r="38" spans="1:12" x14ac:dyDescent="0.25">
      <c r="B38" s="21" t="s">
        <v>59</v>
      </c>
      <c r="F38" s="1"/>
      <c r="G38" s="1"/>
    </row>
    <row r="39" spans="1:12" x14ac:dyDescent="0.25">
      <c r="F39" s="1"/>
      <c r="G39" s="1"/>
    </row>
    <row r="40" spans="1:12" ht="18.75" x14ac:dyDescent="0.25">
      <c r="A40" s="1604" t="s">
        <v>55</v>
      </c>
      <c r="B40" s="1604"/>
      <c r="C40" s="1604"/>
      <c r="D40" s="1604"/>
      <c r="E40" s="1604"/>
      <c r="F40" s="1604"/>
      <c r="G40" s="1604"/>
      <c r="H40" s="1604"/>
      <c r="I40" s="1604"/>
      <c r="J40" s="1604"/>
      <c r="K40" s="1604"/>
      <c r="L40" s="1604"/>
    </row>
    <row r="41" spans="1:12" ht="27" customHeight="1" x14ac:dyDescent="0.25">
      <c r="A41" s="7"/>
      <c r="B41" s="1444"/>
      <c r="C41" s="1356"/>
      <c r="D41" s="1356"/>
      <c r="E41" s="1356"/>
      <c r="F41" s="1356"/>
      <c r="G41" s="1"/>
    </row>
    <row r="42" spans="1:12" ht="27.75" customHeight="1" x14ac:dyDescent="0.25">
      <c r="A42" s="8" t="s">
        <v>33</v>
      </c>
      <c r="B42" s="27"/>
      <c r="C42" s="28" t="s">
        <v>34</v>
      </c>
      <c r="D42" s="28"/>
      <c r="E42" s="28"/>
      <c r="F42" s="29" t="s">
        <v>35</v>
      </c>
      <c r="G42" s="1608" t="s">
        <v>41</v>
      </c>
      <c r="H42" s="1609"/>
      <c r="I42" s="1608"/>
      <c r="J42" s="1610"/>
      <c r="K42" s="1610"/>
      <c r="L42" s="1609"/>
    </row>
    <row r="43" spans="1:12" ht="27.75" customHeight="1" x14ac:dyDescent="0.25">
      <c r="A43" s="8" t="s">
        <v>27</v>
      </c>
      <c r="B43" s="1605"/>
      <c r="C43" s="1606"/>
      <c r="D43" s="1606"/>
      <c r="E43" s="1606"/>
      <c r="F43" s="1607"/>
      <c r="G43" s="1608" t="s">
        <v>28</v>
      </c>
      <c r="H43" s="1609"/>
      <c r="I43" s="1608"/>
      <c r="J43" s="1610"/>
      <c r="K43" s="1610"/>
      <c r="L43" s="1609"/>
    </row>
    <row r="44" spans="1:12" ht="27" customHeight="1" x14ac:dyDescent="0.25">
      <c r="A44" s="18" t="s">
        <v>40</v>
      </c>
      <c r="B44" s="1602"/>
      <c r="C44" s="1611"/>
      <c r="D44" s="1611"/>
      <c r="E44" s="1611"/>
      <c r="F44" s="1611"/>
      <c r="G44" s="1357" t="s">
        <v>29</v>
      </c>
      <c r="H44" s="1612"/>
      <c r="I44" s="1602"/>
      <c r="J44" s="1611"/>
      <c r="K44" s="1611"/>
      <c r="L44" s="1603"/>
    </row>
    <row r="45" spans="1:12" x14ac:dyDescent="0.25">
      <c r="F45" s="1"/>
      <c r="G45" s="1"/>
    </row>
    <row r="46" spans="1:12" x14ac:dyDescent="0.25">
      <c r="A46" s="6" t="s">
        <v>30</v>
      </c>
      <c r="B46" s="1598" t="s">
        <v>12</v>
      </c>
      <c r="C46" s="1599"/>
      <c r="D46" s="1599"/>
      <c r="E46" s="16"/>
      <c r="F46" s="15" t="s">
        <v>1</v>
      </c>
      <c r="G46" s="16"/>
      <c r="H46" s="1600" t="s">
        <v>12</v>
      </c>
      <c r="I46" s="1600"/>
      <c r="J46" s="1601"/>
      <c r="K46" s="1602" t="s">
        <v>23</v>
      </c>
      <c r="L46" s="1603"/>
    </row>
    <row r="47" spans="1:12" ht="27" customHeight="1" x14ac:dyDescent="0.25">
      <c r="A47" s="4" t="s">
        <v>3</v>
      </c>
      <c r="B47" s="1595"/>
      <c r="C47" s="1596"/>
      <c r="D47" s="1596"/>
      <c r="E47" s="3"/>
      <c r="F47" s="5" t="s">
        <v>31</v>
      </c>
      <c r="G47" s="5"/>
      <c r="H47" s="1596"/>
      <c r="I47" s="1596"/>
      <c r="J47" s="1597"/>
      <c r="K47" s="6" t="s">
        <v>42</v>
      </c>
      <c r="L47" s="17"/>
    </row>
    <row r="48" spans="1:12" ht="17.100000000000001" customHeight="1" x14ac:dyDescent="0.25">
      <c r="A48" s="1368"/>
      <c r="B48" s="13"/>
      <c r="C48" s="1551"/>
      <c r="D48" s="1593" t="s">
        <v>38</v>
      </c>
      <c r="F48" s="1" t="s">
        <v>32</v>
      </c>
      <c r="G48" s="1"/>
      <c r="H48" s="1593" t="s">
        <v>39</v>
      </c>
      <c r="I48" s="1551"/>
      <c r="J48" s="9"/>
      <c r="K48" s="1368" t="s">
        <v>14</v>
      </c>
      <c r="L48" s="1368"/>
    </row>
    <row r="49" spans="1:12" ht="17.100000000000001" customHeight="1" x14ac:dyDescent="0.25">
      <c r="A49" s="1369"/>
      <c r="B49" s="14"/>
      <c r="C49" s="1356"/>
      <c r="D49" s="1594"/>
      <c r="E49" s="11"/>
      <c r="F49" s="12" t="s">
        <v>32</v>
      </c>
      <c r="G49" s="12"/>
      <c r="H49" s="1594"/>
      <c r="I49" s="1356"/>
      <c r="J49" s="10"/>
      <c r="K49" s="1369"/>
      <c r="L49" s="1369"/>
    </row>
    <row r="50" spans="1:12" ht="27" customHeight="1" x14ac:dyDescent="0.25">
      <c r="A50" s="4" t="s">
        <v>4</v>
      </c>
      <c r="B50" s="1595"/>
      <c r="C50" s="1596"/>
      <c r="D50" s="1596"/>
      <c r="E50" s="3"/>
      <c r="F50" s="5" t="s">
        <v>31</v>
      </c>
      <c r="G50" s="5"/>
      <c r="H50" s="1596"/>
      <c r="I50" s="1596"/>
      <c r="J50" s="1597"/>
      <c r="K50" s="6" t="s">
        <v>42</v>
      </c>
      <c r="L50" s="17"/>
    </row>
    <row r="51" spans="1:12" ht="17.100000000000001" customHeight="1" x14ac:dyDescent="0.25">
      <c r="A51" s="1368"/>
      <c r="B51" s="13"/>
      <c r="C51" s="1551"/>
      <c r="D51" s="1593" t="s">
        <v>38</v>
      </c>
      <c r="F51" s="1" t="s">
        <v>32</v>
      </c>
      <c r="G51" s="1"/>
      <c r="H51" s="1593" t="s">
        <v>39</v>
      </c>
      <c r="I51" s="1551"/>
      <c r="J51" s="9"/>
      <c r="K51" s="1368" t="s">
        <v>14</v>
      </c>
      <c r="L51" s="1368"/>
    </row>
    <row r="52" spans="1:12" ht="17.100000000000001" customHeight="1" x14ac:dyDescent="0.25">
      <c r="A52" s="1369"/>
      <c r="B52" s="14"/>
      <c r="C52" s="1356"/>
      <c r="D52" s="1594"/>
      <c r="E52" s="11"/>
      <c r="F52" s="12" t="s">
        <v>32</v>
      </c>
      <c r="G52" s="12"/>
      <c r="H52" s="1594"/>
      <c r="I52" s="1356"/>
      <c r="J52" s="10"/>
      <c r="K52" s="1369"/>
      <c r="L52" s="1369"/>
    </row>
    <row r="53" spans="1:12" ht="27" customHeight="1" x14ac:dyDescent="0.25">
      <c r="A53" s="4" t="s">
        <v>5</v>
      </c>
      <c r="B53" s="1595"/>
      <c r="C53" s="1596"/>
      <c r="D53" s="1596"/>
      <c r="E53" s="3"/>
      <c r="F53" s="5" t="s">
        <v>31</v>
      </c>
      <c r="G53" s="5"/>
      <c r="H53" s="1596"/>
      <c r="I53" s="1596"/>
      <c r="J53" s="1597"/>
      <c r="K53" s="6" t="s">
        <v>42</v>
      </c>
      <c r="L53" s="17"/>
    </row>
    <row r="54" spans="1:12" ht="17.100000000000001" customHeight="1" x14ac:dyDescent="0.25">
      <c r="A54" s="1368"/>
      <c r="B54" s="13"/>
      <c r="C54" s="1551"/>
      <c r="D54" s="1593" t="s">
        <v>38</v>
      </c>
      <c r="F54" s="1" t="s">
        <v>32</v>
      </c>
      <c r="G54" s="1"/>
      <c r="H54" s="1593" t="s">
        <v>39</v>
      </c>
      <c r="I54" s="1551"/>
      <c r="J54" s="9"/>
      <c r="K54" s="1368" t="s">
        <v>14</v>
      </c>
      <c r="L54" s="1368"/>
    </row>
    <row r="55" spans="1:12" ht="17.100000000000001" customHeight="1" x14ac:dyDescent="0.25">
      <c r="A55" s="1369"/>
      <c r="B55" s="14"/>
      <c r="C55" s="1356"/>
      <c r="D55" s="1594"/>
      <c r="E55" s="11"/>
      <c r="F55" s="12" t="s">
        <v>32</v>
      </c>
      <c r="G55" s="12"/>
      <c r="H55" s="1594"/>
      <c r="I55" s="1356"/>
      <c r="J55" s="10"/>
      <c r="K55" s="1369"/>
      <c r="L55" s="1369"/>
    </row>
    <row r="56" spans="1:12" ht="27" customHeight="1" x14ac:dyDescent="0.25">
      <c r="A56" s="4" t="s">
        <v>9</v>
      </c>
      <c r="B56" s="1595"/>
      <c r="C56" s="1596"/>
      <c r="D56" s="1596"/>
      <c r="E56" s="3"/>
      <c r="F56" s="5" t="s">
        <v>31</v>
      </c>
      <c r="G56" s="5"/>
      <c r="H56" s="1596"/>
      <c r="I56" s="1596"/>
      <c r="J56" s="1597"/>
      <c r="K56" s="6" t="s">
        <v>42</v>
      </c>
      <c r="L56" s="17"/>
    </row>
    <row r="57" spans="1:12" ht="17.100000000000001" customHeight="1" x14ac:dyDescent="0.25">
      <c r="A57" s="1368"/>
      <c r="B57" s="13"/>
      <c r="C57" s="1551"/>
      <c r="D57" s="1593" t="s">
        <v>38</v>
      </c>
      <c r="F57" s="1" t="s">
        <v>32</v>
      </c>
      <c r="G57" s="1"/>
      <c r="H57" s="1593" t="s">
        <v>39</v>
      </c>
      <c r="I57" s="1551"/>
      <c r="J57" s="9"/>
      <c r="K57" s="1368" t="s">
        <v>14</v>
      </c>
      <c r="L57" s="1368"/>
    </row>
    <row r="58" spans="1:12" ht="17.100000000000001" customHeight="1" x14ac:dyDescent="0.25">
      <c r="A58" s="1369"/>
      <c r="B58" s="14"/>
      <c r="C58" s="1356"/>
      <c r="D58" s="1594"/>
      <c r="E58" s="11"/>
      <c r="F58" s="12" t="s">
        <v>32</v>
      </c>
      <c r="G58" s="12"/>
      <c r="H58" s="1594"/>
      <c r="I58" s="1356"/>
      <c r="J58" s="10"/>
      <c r="K58" s="1369"/>
      <c r="L58" s="1369"/>
    </row>
    <row r="59" spans="1:12" ht="27" customHeight="1" x14ac:dyDescent="0.25">
      <c r="A59" s="4" t="s">
        <v>7</v>
      </c>
      <c r="B59" s="1571"/>
      <c r="C59" s="1572"/>
      <c r="D59" s="1572"/>
      <c r="E59" s="3"/>
      <c r="F59" s="5" t="s">
        <v>31</v>
      </c>
      <c r="G59" s="5"/>
      <c r="H59" s="1572"/>
      <c r="I59" s="1572"/>
      <c r="J59" s="1592"/>
      <c r="K59" s="6" t="s">
        <v>42</v>
      </c>
      <c r="L59" s="17"/>
    </row>
    <row r="60" spans="1:12" ht="17.100000000000001" customHeight="1" x14ac:dyDescent="0.25">
      <c r="A60" s="1368"/>
      <c r="B60" s="13"/>
      <c r="C60" s="1551"/>
      <c r="D60" s="1593" t="s">
        <v>38</v>
      </c>
      <c r="F60" s="1" t="s">
        <v>32</v>
      </c>
      <c r="G60" s="1"/>
      <c r="H60" s="1593" t="s">
        <v>39</v>
      </c>
      <c r="I60" s="1551"/>
      <c r="J60" s="9"/>
      <c r="K60" s="1368" t="s">
        <v>14</v>
      </c>
      <c r="L60" s="1368"/>
    </row>
    <row r="61" spans="1:12" ht="17.100000000000001" customHeight="1" x14ac:dyDescent="0.25">
      <c r="A61" s="1369"/>
      <c r="B61" s="14"/>
      <c r="C61" s="1356"/>
      <c r="D61" s="1594"/>
      <c r="E61" s="11"/>
      <c r="F61" s="12" t="s">
        <v>32</v>
      </c>
      <c r="G61" s="12"/>
      <c r="H61" s="1594"/>
      <c r="I61" s="1356"/>
      <c r="J61" s="10"/>
      <c r="K61" s="1369"/>
      <c r="L61" s="1369"/>
    </row>
    <row r="62" spans="1:12" ht="27" customHeight="1" x14ac:dyDescent="0.25">
      <c r="A62" s="4" t="s">
        <v>8</v>
      </c>
      <c r="B62" s="1571"/>
      <c r="C62" s="1572"/>
      <c r="D62" s="1572"/>
      <c r="E62" s="3"/>
      <c r="F62" s="5" t="s">
        <v>31</v>
      </c>
      <c r="G62" s="5"/>
      <c r="H62" s="1572"/>
      <c r="I62" s="1572"/>
      <c r="J62" s="1592"/>
      <c r="K62" s="6" t="s">
        <v>42</v>
      </c>
      <c r="L62" s="17"/>
    </row>
    <row r="63" spans="1:12" ht="17.100000000000001" customHeight="1" x14ac:dyDescent="0.25">
      <c r="A63" s="1368"/>
      <c r="B63" s="13"/>
      <c r="C63" s="1551"/>
      <c r="D63" s="1593" t="s">
        <v>38</v>
      </c>
      <c r="F63" s="1" t="s">
        <v>32</v>
      </c>
      <c r="G63" s="1"/>
      <c r="H63" s="1593" t="s">
        <v>39</v>
      </c>
      <c r="I63" s="1551"/>
      <c r="J63" s="9"/>
      <c r="K63" s="1368" t="s">
        <v>14</v>
      </c>
      <c r="L63" s="1368"/>
    </row>
    <row r="64" spans="1:12" ht="17.100000000000001" customHeight="1" x14ac:dyDescent="0.25">
      <c r="A64" s="1369"/>
      <c r="B64" s="14"/>
      <c r="C64" s="1356"/>
      <c r="D64" s="1594"/>
      <c r="E64" s="11"/>
      <c r="F64" s="12" t="s">
        <v>32</v>
      </c>
      <c r="G64" s="12"/>
      <c r="H64" s="1594"/>
      <c r="I64" s="1356"/>
      <c r="J64" s="10"/>
      <c r="K64" s="1369"/>
      <c r="L64" s="1369"/>
    </row>
    <row r="65" spans="1:12" ht="27" customHeight="1" x14ac:dyDescent="0.25">
      <c r="A65" s="4" t="s">
        <v>36</v>
      </c>
      <c r="B65" s="1571"/>
      <c r="C65" s="1572"/>
      <c r="D65" s="1572"/>
      <c r="E65" s="3"/>
      <c r="F65" s="5" t="s">
        <v>31</v>
      </c>
      <c r="G65" s="5"/>
      <c r="H65" s="1572"/>
      <c r="I65" s="1572"/>
      <c r="J65" s="1592"/>
      <c r="K65" s="6" t="s">
        <v>42</v>
      </c>
      <c r="L65" s="17"/>
    </row>
    <row r="66" spans="1:12" ht="17.100000000000001" customHeight="1" x14ac:dyDescent="0.25">
      <c r="A66" s="1368"/>
      <c r="B66" s="13"/>
      <c r="C66" s="1551"/>
      <c r="D66" s="1593" t="s">
        <v>38</v>
      </c>
      <c r="F66" s="1" t="s">
        <v>32</v>
      </c>
      <c r="G66" s="1"/>
      <c r="H66" s="1593" t="s">
        <v>39</v>
      </c>
      <c r="I66" s="1551"/>
      <c r="J66" s="9"/>
      <c r="K66" s="1368" t="s">
        <v>14</v>
      </c>
      <c r="L66" s="1368"/>
    </row>
    <row r="67" spans="1:12" ht="17.100000000000001" customHeight="1" x14ac:dyDescent="0.25">
      <c r="A67" s="1369"/>
      <c r="B67" s="14"/>
      <c r="C67" s="1356"/>
      <c r="D67" s="1594"/>
      <c r="E67" s="11"/>
      <c r="F67" s="12" t="s">
        <v>32</v>
      </c>
      <c r="G67" s="12"/>
      <c r="H67" s="1594"/>
      <c r="I67" s="1356"/>
      <c r="J67" s="10"/>
      <c r="K67" s="1369"/>
      <c r="L67" s="1369"/>
    </row>
    <row r="68" spans="1:12" ht="27" customHeight="1" x14ac:dyDescent="0.25">
      <c r="A68" s="4" t="s">
        <v>37</v>
      </c>
      <c r="B68" s="1571"/>
      <c r="C68" s="1572"/>
      <c r="D68" s="1572"/>
      <c r="E68" s="3"/>
      <c r="F68" s="5" t="s">
        <v>31</v>
      </c>
      <c r="G68" s="5"/>
      <c r="H68" s="1572"/>
      <c r="I68" s="1572"/>
      <c r="J68" s="1592"/>
      <c r="K68" s="6" t="s">
        <v>42</v>
      </c>
      <c r="L68" s="17"/>
    </row>
    <row r="69" spans="1:12" ht="17.100000000000001" customHeight="1" x14ac:dyDescent="0.25">
      <c r="A69" s="1368"/>
      <c r="B69" s="13"/>
      <c r="C69" s="1551"/>
      <c r="D69" s="1593" t="s">
        <v>38</v>
      </c>
      <c r="F69" s="1" t="s">
        <v>32</v>
      </c>
      <c r="G69" s="1"/>
      <c r="H69" s="1593" t="s">
        <v>39</v>
      </c>
      <c r="I69" s="1551"/>
      <c r="J69" s="9"/>
      <c r="K69" s="1368" t="s">
        <v>14</v>
      </c>
      <c r="L69" s="1368"/>
    </row>
    <row r="70" spans="1:12" ht="17.100000000000001" customHeight="1" x14ac:dyDescent="0.25">
      <c r="A70" s="1369"/>
      <c r="B70" s="14"/>
      <c r="C70" s="1356"/>
      <c r="D70" s="1594"/>
      <c r="E70" s="11"/>
      <c r="F70" s="12" t="s">
        <v>32</v>
      </c>
      <c r="G70" s="12"/>
      <c r="H70" s="1594"/>
      <c r="I70" s="1356"/>
      <c r="J70" s="10"/>
      <c r="K70" s="1369"/>
      <c r="L70" s="1369"/>
    </row>
    <row r="71" spans="1:12" ht="27" customHeight="1" x14ac:dyDescent="0.25">
      <c r="A71" s="4" t="s">
        <v>54</v>
      </c>
      <c r="B71" s="1571"/>
      <c r="C71" s="1572"/>
      <c r="D71" s="1572"/>
      <c r="E71" s="3"/>
      <c r="F71" s="5" t="s">
        <v>31</v>
      </c>
      <c r="G71" s="5"/>
      <c r="H71" s="1572"/>
      <c r="I71" s="1572"/>
      <c r="J71" s="1592"/>
      <c r="K71" s="6" t="s">
        <v>42</v>
      </c>
      <c r="L71" s="17"/>
    </row>
    <row r="72" spans="1:12" ht="17.100000000000001" customHeight="1" x14ac:dyDescent="0.25">
      <c r="A72" s="1368"/>
      <c r="B72" s="13"/>
      <c r="C72" s="1551"/>
      <c r="D72" s="1593" t="s">
        <v>38</v>
      </c>
      <c r="F72" s="1" t="s">
        <v>32</v>
      </c>
      <c r="G72" s="1"/>
      <c r="H72" s="1593" t="s">
        <v>39</v>
      </c>
      <c r="I72" s="1551"/>
      <c r="J72" s="9"/>
      <c r="K72" s="1368" t="s">
        <v>14</v>
      </c>
      <c r="L72" s="1368"/>
    </row>
    <row r="73" spans="1:12" ht="17.100000000000001" customHeight="1" x14ac:dyDescent="0.25">
      <c r="A73" s="1369"/>
      <c r="B73" s="14"/>
      <c r="C73" s="1356"/>
      <c r="D73" s="1594"/>
      <c r="E73" s="11"/>
      <c r="F73" s="12" t="s">
        <v>32</v>
      </c>
      <c r="G73" s="12"/>
      <c r="H73" s="1594"/>
      <c r="I73" s="1356"/>
      <c r="J73" s="10"/>
      <c r="K73" s="1369"/>
      <c r="L73" s="1369"/>
    </row>
    <row r="74" spans="1:12" ht="17.100000000000001" customHeight="1" x14ac:dyDescent="0.25">
      <c r="F74" s="1"/>
      <c r="G74" s="1"/>
    </row>
    <row r="75" spans="1:12" ht="17.100000000000001" customHeight="1" x14ac:dyDescent="0.25">
      <c r="A75" s="19" t="s">
        <v>43</v>
      </c>
      <c r="F75" s="1"/>
      <c r="G75" s="1"/>
    </row>
    <row r="76" spans="1:12" ht="17.100000000000001" customHeight="1" x14ac:dyDescent="0.25">
      <c r="B76" s="20" t="s">
        <v>49</v>
      </c>
      <c r="F76" s="1"/>
      <c r="G76" s="1"/>
    </row>
    <row r="77" spans="1:12" x14ac:dyDescent="0.25">
      <c r="B77" s="21" t="s">
        <v>59</v>
      </c>
      <c r="F77" s="1"/>
      <c r="G77" s="1"/>
    </row>
    <row r="78" spans="1:12" x14ac:dyDescent="0.25">
      <c r="B78" t="s">
        <v>56</v>
      </c>
      <c r="F78" s="1"/>
      <c r="G78" s="1"/>
    </row>
    <row r="79" spans="1:12" x14ac:dyDescent="0.25">
      <c r="F79" s="1"/>
      <c r="G79" s="1"/>
    </row>
    <row r="80" spans="1:12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</sheetData>
  <mergeCells count="188">
    <mergeCell ref="K30:K31"/>
    <mergeCell ref="C27:C28"/>
    <mergeCell ref="I27:I28"/>
    <mergeCell ref="D27:D28"/>
    <mergeCell ref="K18:K19"/>
    <mergeCell ref="B20:D20"/>
    <mergeCell ref="H20:J20"/>
    <mergeCell ref="K21:K22"/>
    <mergeCell ref="D18:D19"/>
    <mergeCell ref="H18:H19"/>
    <mergeCell ref="H26:J26"/>
    <mergeCell ref="B26:D26"/>
    <mergeCell ref="A30:A31"/>
    <mergeCell ref="C30:C31"/>
    <mergeCell ref="I30:I31"/>
    <mergeCell ref="D30:D31"/>
    <mergeCell ref="H30:H31"/>
    <mergeCell ref="A27:A28"/>
    <mergeCell ref="B29:D29"/>
    <mergeCell ref="H29:J29"/>
    <mergeCell ref="H27:H28"/>
    <mergeCell ref="A18:A19"/>
    <mergeCell ref="C18:C19"/>
    <mergeCell ref="I18:I19"/>
    <mergeCell ref="D15:D16"/>
    <mergeCell ref="H15:H16"/>
    <mergeCell ref="A24:A25"/>
    <mergeCell ref="C24:C25"/>
    <mergeCell ref="I24:I25"/>
    <mergeCell ref="D21:D22"/>
    <mergeCell ref="A15:A16"/>
    <mergeCell ref="A21:A22"/>
    <mergeCell ref="C21:C22"/>
    <mergeCell ref="I21:I22"/>
    <mergeCell ref="H21:H22"/>
    <mergeCell ref="B23:D23"/>
    <mergeCell ref="H23:J23"/>
    <mergeCell ref="D24:D25"/>
    <mergeCell ref="H24:H25"/>
    <mergeCell ref="I15:I16"/>
    <mergeCell ref="C15:C16"/>
    <mergeCell ref="H14:J14"/>
    <mergeCell ref="K15:K16"/>
    <mergeCell ref="B17:D17"/>
    <mergeCell ref="H17:J17"/>
    <mergeCell ref="A12:A13"/>
    <mergeCell ref="C12:C13"/>
    <mergeCell ref="A9:A10"/>
    <mergeCell ref="C9:C10"/>
    <mergeCell ref="I9:I10"/>
    <mergeCell ref="D9:D10"/>
    <mergeCell ref="H9:H10"/>
    <mergeCell ref="B11:D11"/>
    <mergeCell ref="H11:J11"/>
    <mergeCell ref="H12:H13"/>
    <mergeCell ref="A1:L1"/>
    <mergeCell ref="I3:L3"/>
    <mergeCell ref="B4:F4"/>
    <mergeCell ref="I4:L4"/>
    <mergeCell ref="B5:F5"/>
    <mergeCell ref="I5:L5"/>
    <mergeCell ref="B2:F2"/>
    <mergeCell ref="G3:H3"/>
    <mergeCell ref="G4:H4"/>
    <mergeCell ref="G5:H5"/>
    <mergeCell ref="B8:D8"/>
    <mergeCell ref="B7:D7"/>
    <mergeCell ref="H7:J7"/>
    <mergeCell ref="H8:J8"/>
    <mergeCell ref="K7:L7"/>
    <mergeCell ref="K33:K34"/>
    <mergeCell ref="L33:L34"/>
    <mergeCell ref="L18:L19"/>
    <mergeCell ref="B32:D32"/>
    <mergeCell ref="H32:J32"/>
    <mergeCell ref="L15:L16"/>
    <mergeCell ref="K9:K10"/>
    <mergeCell ref="L9:L10"/>
    <mergeCell ref="K12:K13"/>
    <mergeCell ref="L12:L13"/>
    <mergeCell ref="L27:L28"/>
    <mergeCell ref="L30:L31"/>
    <mergeCell ref="I12:I13"/>
    <mergeCell ref="L21:L22"/>
    <mergeCell ref="K24:K25"/>
    <mergeCell ref="K27:K28"/>
    <mergeCell ref="L24:L25"/>
    <mergeCell ref="D12:D13"/>
    <mergeCell ref="B14:D14"/>
    <mergeCell ref="B46:D46"/>
    <mergeCell ref="H46:J46"/>
    <mergeCell ref="K46:L46"/>
    <mergeCell ref="A33:A34"/>
    <mergeCell ref="C33:C34"/>
    <mergeCell ref="D33:D34"/>
    <mergeCell ref="H33:H34"/>
    <mergeCell ref="I33:I34"/>
    <mergeCell ref="A40:L40"/>
    <mergeCell ref="B41:F41"/>
    <mergeCell ref="B43:F43"/>
    <mergeCell ref="G43:H43"/>
    <mergeCell ref="I43:L43"/>
    <mergeCell ref="B44:F44"/>
    <mergeCell ref="G44:H44"/>
    <mergeCell ref="I44:L44"/>
    <mergeCell ref="G42:H42"/>
    <mergeCell ref="I42:L42"/>
    <mergeCell ref="B47:D47"/>
    <mergeCell ref="H47:J47"/>
    <mergeCell ref="A48:A49"/>
    <mergeCell ref="C48:C49"/>
    <mergeCell ref="D48:D49"/>
    <mergeCell ref="H48:H49"/>
    <mergeCell ref="I48:I49"/>
    <mergeCell ref="K48:K49"/>
    <mergeCell ref="L48:L49"/>
    <mergeCell ref="K54:K55"/>
    <mergeCell ref="L54:L55"/>
    <mergeCell ref="B50:D50"/>
    <mergeCell ref="H50:J50"/>
    <mergeCell ref="A51:A52"/>
    <mergeCell ref="C51:C52"/>
    <mergeCell ref="D51:D52"/>
    <mergeCell ref="H51:H52"/>
    <mergeCell ref="I51:I52"/>
    <mergeCell ref="K51:K52"/>
    <mergeCell ref="B53:D53"/>
    <mergeCell ref="H53:J53"/>
    <mergeCell ref="A54:A55"/>
    <mergeCell ref="C54:C55"/>
    <mergeCell ref="D54:D55"/>
    <mergeCell ref="H54:H55"/>
    <mergeCell ref="I54:I55"/>
    <mergeCell ref="L51:L52"/>
    <mergeCell ref="B56:D56"/>
    <mergeCell ref="H56:J56"/>
    <mergeCell ref="A57:A58"/>
    <mergeCell ref="C57:C58"/>
    <mergeCell ref="D57:D58"/>
    <mergeCell ref="H57:H58"/>
    <mergeCell ref="I57:I58"/>
    <mergeCell ref="K57:K58"/>
    <mergeCell ref="L57:L58"/>
    <mergeCell ref="K63:K64"/>
    <mergeCell ref="L63:L64"/>
    <mergeCell ref="B59:D59"/>
    <mergeCell ref="H59:J59"/>
    <mergeCell ref="A60:A61"/>
    <mergeCell ref="C60:C61"/>
    <mergeCell ref="D60:D61"/>
    <mergeCell ref="H60:H61"/>
    <mergeCell ref="I60:I61"/>
    <mergeCell ref="K60:K61"/>
    <mergeCell ref="B62:D62"/>
    <mergeCell ref="H62:J62"/>
    <mergeCell ref="A63:A64"/>
    <mergeCell ref="C63:C64"/>
    <mergeCell ref="D63:D64"/>
    <mergeCell ref="H63:H64"/>
    <mergeCell ref="I63:I64"/>
    <mergeCell ref="L60:L61"/>
    <mergeCell ref="B65:D65"/>
    <mergeCell ref="H65:J65"/>
    <mergeCell ref="A66:A67"/>
    <mergeCell ref="C66:C67"/>
    <mergeCell ref="D66:D67"/>
    <mergeCell ref="H66:H67"/>
    <mergeCell ref="I66:I67"/>
    <mergeCell ref="K66:K67"/>
    <mergeCell ref="L66:L67"/>
    <mergeCell ref="K72:K73"/>
    <mergeCell ref="L72:L73"/>
    <mergeCell ref="B68:D68"/>
    <mergeCell ref="H68:J68"/>
    <mergeCell ref="A69:A70"/>
    <mergeCell ref="C69:C70"/>
    <mergeCell ref="D69:D70"/>
    <mergeCell ref="H69:H70"/>
    <mergeCell ref="I69:I70"/>
    <mergeCell ref="K69:K70"/>
    <mergeCell ref="B71:D71"/>
    <mergeCell ref="H71:J71"/>
    <mergeCell ref="A72:A73"/>
    <mergeCell ref="C72:C73"/>
    <mergeCell ref="D72:D73"/>
    <mergeCell ref="H72:H73"/>
    <mergeCell ref="I72:I73"/>
    <mergeCell ref="L69:L70"/>
  </mergeCells>
  <phoneticPr fontId="3"/>
  <pageMargins left="0.70866141732283472" right="0.70866141732283472" top="0.94488188976377963" bottom="0.74803149606299213" header="0.51181102362204722" footer="0.31496062992125984"/>
  <pageSetup paperSize="9" orientation="portrait" horizontalDpi="4294967293" verticalDpi="0" r:id="rId1"/>
  <headerFooter>
    <oddHeader>&amp;C&amp;14 2018Nanahocup山梨県U-12サッカー大会
（第42回関東大会山梨県予選）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60B37-5C76-4D61-B195-9B7865AA578A}">
  <sheetPr>
    <tabColor theme="5" tint="0.79998168889431442"/>
  </sheetPr>
  <dimension ref="A1:AE176"/>
  <sheetViews>
    <sheetView showGridLines="0" view="pageLayout" topLeftCell="A106" zoomScaleNormal="100" zoomScaleSheetLayoutView="100" workbookViewId="0">
      <selection activeCell="AG35" sqref="AG35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58" width="2.59765625" style="731" customWidth="1"/>
    <col min="59" max="16384" width="9" style="731"/>
  </cols>
  <sheetData>
    <row r="1" spans="1:31" ht="17.100000000000001" customHeight="1" x14ac:dyDescent="0.2">
      <c r="B1" s="1020"/>
      <c r="C1" s="1020"/>
      <c r="D1" s="1020"/>
      <c r="E1" s="1020"/>
      <c r="F1" s="1020"/>
      <c r="G1" s="1020"/>
      <c r="H1" s="1020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8"/>
      <c r="T1" s="738"/>
      <c r="U1" s="738"/>
      <c r="V1" s="737"/>
      <c r="W1" s="737"/>
      <c r="X1" s="737"/>
      <c r="Y1" s="737"/>
      <c r="Z1" s="737"/>
      <c r="AA1" s="737"/>
      <c r="AB1" s="737"/>
      <c r="AC1" s="737"/>
      <c r="AD1" s="734"/>
      <c r="AE1" s="734"/>
    </row>
    <row r="2" spans="1:31" ht="17.100000000000001" customHeight="1" x14ac:dyDescent="0.2">
      <c r="A2" s="1014" t="str">
        <f>'予選(A)'!A16</f>
        <v>順序</v>
      </c>
      <c r="B2" s="1016">
        <f>'予選(A)'!B16</f>
        <v>45424</v>
      </c>
      <c r="C2" s="1017"/>
      <c r="D2" s="999" t="str">
        <f>'予選(A)'!D16</f>
        <v>A</v>
      </c>
      <c r="E2" s="1000"/>
      <c r="F2" s="1000" t="str">
        <f>'予選(A)'!F16</f>
        <v>パート</v>
      </c>
      <c r="G2" s="1000"/>
      <c r="H2" s="1000"/>
      <c r="I2" s="1000" t="str">
        <f>'予選(A)'!I16</f>
        <v>1日目</v>
      </c>
      <c r="J2" s="1000"/>
      <c r="K2" s="1000"/>
      <c r="L2" s="1000" t="str">
        <f ca="1">'予選(A)'!L16</f>
        <v>小瀬球技場</v>
      </c>
      <c r="M2" s="1000"/>
      <c r="N2" s="1000"/>
      <c r="O2" s="1000"/>
      <c r="P2" s="1000"/>
      <c r="Q2" s="1000"/>
      <c r="R2" s="1000"/>
      <c r="S2" s="1000"/>
      <c r="T2" s="1000"/>
      <c r="U2" s="1000"/>
      <c r="V2" s="1001"/>
      <c r="W2" s="975" t="str">
        <f>'予選(A)'!W16</f>
        <v>主審・４審</v>
      </c>
      <c r="X2" s="976"/>
      <c r="Y2" s="976"/>
      <c r="Z2" s="976"/>
      <c r="AA2" s="977"/>
      <c r="AB2" s="974" t="str">
        <f>'予選(A)'!AB16</f>
        <v>副審</v>
      </c>
      <c r="AC2" s="974"/>
      <c r="AD2" s="974"/>
      <c r="AE2" s="738"/>
    </row>
    <row r="3" spans="1:31" ht="17.100000000000001" customHeight="1" x14ac:dyDescent="0.2">
      <c r="A3" s="1015"/>
      <c r="B3" s="1018"/>
      <c r="C3" s="1019"/>
      <c r="D3" s="1002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1003"/>
      <c r="R3" s="1003"/>
      <c r="S3" s="1003"/>
      <c r="T3" s="1003"/>
      <c r="U3" s="1003"/>
      <c r="V3" s="1004"/>
      <c r="W3" s="978"/>
      <c r="X3" s="979"/>
      <c r="Y3" s="979"/>
      <c r="Z3" s="979"/>
      <c r="AA3" s="980"/>
      <c r="AB3" s="974"/>
      <c r="AC3" s="974"/>
      <c r="AD3" s="974"/>
      <c r="AE3" s="738"/>
    </row>
    <row r="4" spans="1:31" ht="17.100000000000001" customHeight="1" x14ac:dyDescent="0.25">
      <c r="A4" s="981">
        <f>'予選(A)'!A18</f>
        <v>1</v>
      </c>
      <c r="B4" s="983">
        <f>'予選(A)'!B18</f>
        <v>0.4375</v>
      </c>
      <c r="C4" s="984"/>
      <c r="D4" s="988" t="str">
        <f ca="1">'予選(A)'!D18</f>
        <v>VF甲府U-12①</v>
      </c>
      <c r="E4" s="988"/>
      <c r="F4" s="988"/>
      <c r="G4" s="988"/>
      <c r="H4" s="988"/>
      <c r="I4" s="989">
        <f>'予選(A)'!I18</f>
        <v>5</v>
      </c>
      <c r="J4" s="990"/>
      <c r="K4" s="1005" t="str">
        <f>'予選(A)'!K18</f>
        <v>（</v>
      </c>
      <c r="L4" s="740">
        <f>'予選(A)'!L18</f>
        <v>3</v>
      </c>
      <c r="M4" s="740" t="str">
        <f>'予選(A)'!M18</f>
        <v>-</v>
      </c>
      <c r="N4" s="740">
        <f>'予選(A)'!N18</f>
        <v>0</v>
      </c>
      <c r="O4" s="1005" t="str">
        <f>'予選(A)'!O18</f>
        <v>）</v>
      </c>
      <c r="P4" s="990">
        <f>'予選(A)'!P18</f>
        <v>0</v>
      </c>
      <c r="Q4" s="997"/>
      <c r="R4" s="988" t="str">
        <f ca="1">'予選(A)'!R18</f>
        <v>山梨Jr</v>
      </c>
      <c r="S4" s="988"/>
      <c r="T4" s="988"/>
      <c r="U4" s="988"/>
      <c r="V4" s="988"/>
      <c r="W4" s="975" t="str">
        <f ca="1">'予選(A)'!W18</f>
        <v>エアフォルク山梨</v>
      </c>
      <c r="X4" s="976"/>
      <c r="Y4" s="976"/>
      <c r="Z4" s="976"/>
      <c r="AA4" s="977"/>
      <c r="AB4" s="974" t="str">
        <f ca="1">'予選(A)'!AB18</f>
        <v>リヴィエールFC</v>
      </c>
      <c r="AC4" s="974"/>
      <c r="AD4" s="974"/>
      <c r="AE4" s="738"/>
    </row>
    <row r="5" spans="1:31" ht="17.100000000000001" customHeight="1" x14ac:dyDescent="0.25">
      <c r="A5" s="982"/>
      <c r="B5" s="985"/>
      <c r="C5" s="986"/>
      <c r="D5" s="988"/>
      <c r="E5" s="988"/>
      <c r="F5" s="988"/>
      <c r="G5" s="988"/>
      <c r="H5" s="988"/>
      <c r="I5" s="991"/>
      <c r="J5" s="992"/>
      <c r="K5" s="1006"/>
      <c r="L5" s="741">
        <f>'予選(A)'!L19</f>
        <v>2</v>
      </c>
      <c r="M5" s="741" t="str">
        <f>'予選(A)'!M19</f>
        <v>-</v>
      </c>
      <c r="N5" s="741">
        <f>'予選(A)'!N19</f>
        <v>0</v>
      </c>
      <c r="O5" s="1006"/>
      <c r="P5" s="992"/>
      <c r="Q5" s="998"/>
      <c r="R5" s="988"/>
      <c r="S5" s="988"/>
      <c r="T5" s="988"/>
      <c r="U5" s="988"/>
      <c r="V5" s="988"/>
      <c r="W5" s="978"/>
      <c r="X5" s="979"/>
      <c r="Y5" s="979"/>
      <c r="Z5" s="979"/>
      <c r="AA5" s="980"/>
      <c r="AB5" s="974"/>
      <c r="AC5" s="974"/>
      <c r="AD5" s="974"/>
      <c r="AE5" s="738"/>
    </row>
    <row r="6" spans="1:31" ht="17.100000000000001" customHeight="1" x14ac:dyDescent="0.25">
      <c r="A6" s="981">
        <f>'予選(A)'!A20</f>
        <v>2</v>
      </c>
      <c r="B6" s="983">
        <f>'予選(A)'!B20</f>
        <v>0.47222222222222227</v>
      </c>
      <c r="C6" s="984"/>
      <c r="D6" s="988" t="str">
        <f ca="1">'予選(A)'!D20</f>
        <v>リヴィエールFC</v>
      </c>
      <c r="E6" s="988"/>
      <c r="F6" s="988"/>
      <c r="G6" s="988"/>
      <c r="H6" s="988"/>
      <c r="I6" s="989">
        <f>'予選(A)'!I20</f>
        <v>2</v>
      </c>
      <c r="J6" s="990"/>
      <c r="K6" s="993" t="str">
        <f>'予選(A)'!K20</f>
        <v>（</v>
      </c>
      <c r="L6" s="742">
        <f>'予選(A)'!L20</f>
        <v>2</v>
      </c>
      <c r="M6" s="740" t="str">
        <f>'予選(A)'!M20</f>
        <v>-</v>
      </c>
      <c r="N6" s="742">
        <f>'予選(A)'!N20</f>
        <v>1</v>
      </c>
      <c r="O6" s="995" t="str">
        <f>'予選(A)'!O20</f>
        <v>）</v>
      </c>
      <c r="P6" s="990">
        <f>'予選(A)'!P20</f>
        <v>1</v>
      </c>
      <c r="Q6" s="997"/>
      <c r="R6" s="988" t="str">
        <f ca="1">'予選(A)'!R20</f>
        <v>エアフォルク山梨</v>
      </c>
      <c r="S6" s="988"/>
      <c r="T6" s="988"/>
      <c r="U6" s="988"/>
      <c r="V6" s="988"/>
      <c r="W6" s="975" t="str">
        <f ca="1">'予選(A)'!W20</f>
        <v>VF甲府U-12①</v>
      </c>
      <c r="X6" s="976"/>
      <c r="Y6" s="976"/>
      <c r="Z6" s="976"/>
      <c r="AA6" s="977"/>
      <c r="AB6" s="974" t="str">
        <f ca="1">'予選(A)'!AB20</f>
        <v>山梨Jr</v>
      </c>
      <c r="AC6" s="974"/>
      <c r="AD6" s="974"/>
      <c r="AE6" s="738"/>
    </row>
    <row r="7" spans="1:31" ht="17.100000000000001" customHeight="1" x14ac:dyDescent="0.25">
      <c r="A7" s="982"/>
      <c r="B7" s="985"/>
      <c r="C7" s="986"/>
      <c r="D7" s="988"/>
      <c r="E7" s="988"/>
      <c r="F7" s="988"/>
      <c r="G7" s="988"/>
      <c r="H7" s="988"/>
      <c r="I7" s="991"/>
      <c r="J7" s="992"/>
      <c r="K7" s="994"/>
      <c r="L7" s="743">
        <f>'予選(A)'!L21</f>
        <v>0</v>
      </c>
      <c r="M7" s="741" t="str">
        <f>'予選(A)'!M21</f>
        <v>-</v>
      </c>
      <c r="N7" s="743">
        <f>'予選(A)'!N21</f>
        <v>0</v>
      </c>
      <c r="O7" s="996"/>
      <c r="P7" s="992"/>
      <c r="Q7" s="998"/>
      <c r="R7" s="988"/>
      <c r="S7" s="988"/>
      <c r="T7" s="988"/>
      <c r="U7" s="988"/>
      <c r="V7" s="988"/>
      <c r="W7" s="978"/>
      <c r="X7" s="979"/>
      <c r="Y7" s="979"/>
      <c r="Z7" s="979"/>
      <c r="AA7" s="980"/>
      <c r="AB7" s="974"/>
      <c r="AC7" s="974"/>
      <c r="AD7" s="974"/>
      <c r="AE7" s="738"/>
    </row>
    <row r="8" spans="1:31" ht="17.100000000000001" customHeight="1" x14ac:dyDescent="0.25">
      <c r="A8" s="981">
        <f>'予選(A)'!A22</f>
        <v>3</v>
      </c>
      <c r="B8" s="983">
        <f>'予選(A)'!B22</f>
        <v>0.52083333333333337</v>
      </c>
      <c r="C8" s="984"/>
      <c r="D8" s="999" t="str">
        <f ca="1">'予選(A)'!D22</f>
        <v>VF甲府U-12①</v>
      </c>
      <c r="E8" s="1000"/>
      <c r="F8" s="1000"/>
      <c r="G8" s="1000"/>
      <c r="H8" s="1001"/>
      <c r="I8" s="989">
        <f>'予選(A)'!I22</f>
        <v>4</v>
      </c>
      <c r="J8" s="990"/>
      <c r="K8" s="993" t="str">
        <f>'予選(A)'!K22</f>
        <v>（</v>
      </c>
      <c r="L8" s="742">
        <f>'予選(A)'!L22</f>
        <v>1</v>
      </c>
      <c r="M8" s="740" t="str">
        <f>'予選(A)'!M22</f>
        <v>-</v>
      </c>
      <c r="N8" s="742">
        <f>'予選(A)'!N22</f>
        <v>0</v>
      </c>
      <c r="O8" s="995" t="str">
        <f>'予選(A)'!O22</f>
        <v>）</v>
      </c>
      <c r="P8" s="990">
        <f>'予選(A)'!P22</f>
        <v>0</v>
      </c>
      <c r="Q8" s="997"/>
      <c r="R8" s="999" t="str">
        <f ca="1">'予選(A)'!R22</f>
        <v>リヴィエールFC</v>
      </c>
      <c r="S8" s="1000"/>
      <c r="T8" s="1000"/>
      <c r="U8" s="1000"/>
      <c r="V8" s="1001"/>
      <c r="W8" s="975" t="str">
        <f ca="1">'予選(A)'!W22</f>
        <v>山梨Jr</v>
      </c>
      <c r="X8" s="976"/>
      <c r="Y8" s="976"/>
      <c r="Z8" s="976"/>
      <c r="AA8" s="977"/>
      <c r="AB8" s="974" t="str">
        <f ca="1">'予選(A)'!AB22</f>
        <v>エアフォルク山梨</v>
      </c>
      <c r="AC8" s="974"/>
      <c r="AD8" s="974"/>
      <c r="AE8" s="738"/>
    </row>
    <row r="9" spans="1:31" ht="17.100000000000001" customHeight="1" x14ac:dyDescent="0.25">
      <c r="A9" s="982"/>
      <c r="B9" s="985"/>
      <c r="C9" s="986"/>
      <c r="D9" s="1002"/>
      <c r="E9" s="1003"/>
      <c r="F9" s="1003"/>
      <c r="G9" s="1003"/>
      <c r="H9" s="1004"/>
      <c r="I9" s="991"/>
      <c r="J9" s="992"/>
      <c r="K9" s="994"/>
      <c r="L9" s="743">
        <f>'予選(A)'!L23</f>
        <v>3</v>
      </c>
      <c r="M9" s="741" t="str">
        <f>'予選(A)'!M23</f>
        <v>-</v>
      </c>
      <c r="N9" s="743">
        <f>'予選(A)'!N23</f>
        <v>0</v>
      </c>
      <c r="O9" s="996"/>
      <c r="P9" s="992"/>
      <c r="Q9" s="998"/>
      <c r="R9" s="1002"/>
      <c r="S9" s="1003"/>
      <c r="T9" s="1003"/>
      <c r="U9" s="1003"/>
      <c r="V9" s="1004"/>
      <c r="W9" s="978"/>
      <c r="X9" s="979"/>
      <c r="Y9" s="979"/>
      <c r="Z9" s="979"/>
      <c r="AA9" s="980"/>
      <c r="AB9" s="974"/>
      <c r="AC9" s="974"/>
      <c r="AD9" s="974"/>
      <c r="AE9" s="738"/>
    </row>
    <row r="10" spans="1:31" ht="17.100000000000001" customHeight="1" x14ac:dyDescent="0.25">
      <c r="A10" s="981">
        <f>'予選(A)'!A24</f>
        <v>4</v>
      </c>
      <c r="B10" s="983">
        <f>'予選(A)'!B24</f>
        <v>0.55555555555555558</v>
      </c>
      <c r="C10" s="984"/>
      <c r="D10" s="999" t="str">
        <f ca="1">'予選(A)'!D24</f>
        <v>山梨Jr</v>
      </c>
      <c r="E10" s="1000"/>
      <c r="F10" s="1000"/>
      <c r="G10" s="1000"/>
      <c r="H10" s="1001"/>
      <c r="I10" s="989">
        <f>'予選(A)'!I24</f>
        <v>1</v>
      </c>
      <c r="J10" s="990"/>
      <c r="K10" s="1005" t="str">
        <f>'予選(A)'!K24</f>
        <v>（</v>
      </c>
      <c r="L10" s="744">
        <f>'予選(A)'!L24</f>
        <v>0</v>
      </c>
      <c r="M10" s="744" t="str">
        <f>'予選(A)'!M24</f>
        <v>-</v>
      </c>
      <c r="N10" s="744">
        <f>'予選(A)'!N24</f>
        <v>3</v>
      </c>
      <c r="O10" s="1005" t="str">
        <f>'予選(A)'!O24</f>
        <v>）</v>
      </c>
      <c r="P10" s="990">
        <f>'予選(A)'!P24</f>
        <v>3</v>
      </c>
      <c r="Q10" s="997"/>
      <c r="R10" s="999" t="str">
        <f ca="1">'予選(A)'!R24</f>
        <v>エアフォルク山梨</v>
      </c>
      <c r="S10" s="1000"/>
      <c r="T10" s="1000"/>
      <c r="U10" s="1000"/>
      <c r="V10" s="1001"/>
      <c r="W10" s="975" t="str">
        <f ca="1">'予選(A)'!W24</f>
        <v>リヴィエールFC</v>
      </c>
      <c r="X10" s="976"/>
      <c r="Y10" s="976"/>
      <c r="Z10" s="976"/>
      <c r="AA10" s="977"/>
      <c r="AB10" s="974" t="str">
        <f ca="1">'予選(A)'!AB24</f>
        <v>VF甲府U-12①</v>
      </c>
      <c r="AC10" s="974"/>
      <c r="AD10" s="974"/>
      <c r="AE10" s="738"/>
    </row>
    <row r="11" spans="1:31" ht="17.100000000000001" customHeight="1" x14ac:dyDescent="0.25">
      <c r="A11" s="982"/>
      <c r="B11" s="985"/>
      <c r="C11" s="986"/>
      <c r="D11" s="1002"/>
      <c r="E11" s="1003"/>
      <c r="F11" s="1003"/>
      <c r="G11" s="1003"/>
      <c r="H11" s="1004"/>
      <c r="I11" s="991"/>
      <c r="J11" s="992"/>
      <c r="K11" s="1006"/>
      <c r="L11" s="741">
        <f>'予選(A)'!L25</f>
        <v>1</v>
      </c>
      <c r="M11" s="741" t="str">
        <f>'予選(A)'!M25</f>
        <v>-</v>
      </c>
      <c r="N11" s="741">
        <f>'予選(A)'!N25</f>
        <v>0</v>
      </c>
      <c r="O11" s="1006"/>
      <c r="P11" s="992"/>
      <c r="Q11" s="998"/>
      <c r="R11" s="1002"/>
      <c r="S11" s="1003"/>
      <c r="T11" s="1003"/>
      <c r="U11" s="1003"/>
      <c r="V11" s="1004"/>
      <c r="W11" s="978"/>
      <c r="X11" s="979"/>
      <c r="Y11" s="979"/>
      <c r="Z11" s="979"/>
      <c r="AA11" s="980"/>
      <c r="AB11" s="974"/>
      <c r="AC11" s="974"/>
      <c r="AD11" s="974"/>
      <c r="AE11" s="738"/>
    </row>
    <row r="12" spans="1:31" ht="8.25" customHeight="1" x14ac:dyDescent="0.2">
      <c r="A12" s="745"/>
      <c r="B12" s="976"/>
      <c r="C12" s="976"/>
      <c r="D12" s="976"/>
      <c r="E12" s="976"/>
      <c r="F12" s="976"/>
      <c r="G12" s="976"/>
      <c r="H12" s="976"/>
      <c r="I12" s="746"/>
      <c r="K12" s="745"/>
      <c r="M12" s="747"/>
      <c r="O12" s="745"/>
      <c r="P12" s="746"/>
      <c r="R12" s="748"/>
      <c r="S12" s="748"/>
      <c r="T12" s="748"/>
      <c r="U12" s="748"/>
      <c r="V12" s="748"/>
    </row>
    <row r="13" spans="1:31" x14ac:dyDescent="0.2">
      <c r="A13" s="1014" t="str">
        <f>'予選(B)'!A16</f>
        <v>順序</v>
      </c>
      <c r="B13" s="1016">
        <f>'予選(B)'!B16</f>
        <v>45424</v>
      </c>
      <c r="C13" s="1017"/>
      <c r="D13" s="999" t="str">
        <f>'予選(B)'!D16</f>
        <v>B</v>
      </c>
      <c r="E13" s="1000"/>
      <c r="F13" s="1000" t="str">
        <f>'予選(B)'!F16</f>
        <v>パート</v>
      </c>
      <c r="G13" s="1000"/>
      <c r="H13" s="1000"/>
      <c r="I13" s="1000" t="str">
        <f>'予選(B)'!I16</f>
        <v>1日目</v>
      </c>
      <c r="J13" s="1000"/>
      <c r="K13" s="1000"/>
      <c r="L13" s="1000" t="str">
        <f>'予選(B)'!L16</f>
        <v>竜王小学校</v>
      </c>
      <c r="M13" s="1000"/>
      <c r="N13" s="1000"/>
      <c r="O13" s="1000"/>
      <c r="P13" s="1000"/>
      <c r="Q13" s="1000"/>
      <c r="R13" s="1000"/>
      <c r="S13" s="1000"/>
      <c r="T13" s="1000"/>
      <c r="U13" s="1000"/>
      <c r="V13" s="1001"/>
      <c r="W13" s="975" t="str">
        <f>'予選(B)'!W16</f>
        <v>主審・４審</v>
      </c>
      <c r="X13" s="976"/>
      <c r="Y13" s="976"/>
      <c r="Z13" s="976"/>
      <c r="AA13" s="977"/>
      <c r="AB13" s="974" t="str">
        <f>'予選(B)'!AB16</f>
        <v>副審</v>
      </c>
      <c r="AC13" s="974"/>
      <c r="AD13" s="974"/>
    </row>
    <row r="14" spans="1:31" x14ac:dyDescent="0.2">
      <c r="A14" s="1015"/>
      <c r="B14" s="1018"/>
      <c r="C14" s="1019"/>
      <c r="D14" s="1002"/>
      <c r="E14" s="1003"/>
      <c r="F14" s="1003"/>
      <c r="G14" s="1003"/>
      <c r="H14" s="1003"/>
      <c r="I14" s="1003"/>
      <c r="J14" s="1003"/>
      <c r="K14" s="1003"/>
      <c r="L14" s="1003"/>
      <c r="M14" s="1003"/>
      <c r="N14" s="1003"/>
      <c r="O14" s="1003"/>
      <c r="P14" s="1003"/>
      <c r="Q14" s="1003"/>
      <c r="R14" s="1003"/>
      <c r="S14" s="1003"/>
      <c r="T14" s="1003"/>
      <c r="U14" s="1003"/>
      <c r="V14" s="1004"/>
      <c r="W14" s="978"/>
      <c r="X14" s="979"/>
      <c r="Y14" s="979"/>
      <c r="Z14" s="979"/>
      <c r="AA14" s="980"/>
      <c r="AB14" s="974"/>
      <c r="AC14" s="974"/>
      <c r="AD14" s="974"/>
    </row>
    <row r="15" spans="1:31" ht="13.5" customHeight="1" x14ac:dyDescent="0.25">
      <c r="A15" s="981">
        <f>'予選(B)'!A18</f>
        <v>1</v>
      </c>
      <c r="B15" s="983">
        <f>'予選(B)'!B18</f>
        <v>0.4375</v>
      </c>
      <c r="C15" s="984"/>
      <c r="D15" s="988" t="str">
        <f ca="1">'予選(B)'!D18</f>
        <v>浅川Jr</v>
      </c>
      <c r="E15" s="988"/>
      <c r="F15" s="988"/>
      <c r="G15" s="988"/>
      <c r="H15" s="988"/>
      <c r="I15" s="989">
        <f>'予選(B)'!I18</f>
        <v>3</v>
      </c>
      <c r="J15" s="990"/>
      <c r="K15" s="993" t="str">
        <f>'予選(B)'!K18</f>
        <v>（</v>
      </c>
      <c r="L15" s="742">
        <f>'予選(B)'!L18</f>
        <v>1</v>
      </c>
      <c r="M15" s="740" t="str">
        <f>'予選(B)'!M18</f>
        <v>-</v>
      </c>
      <c r="N15" s="742">
        <f>'予選(B)'!N18</f>
        <v>0</v>
      </c>
      <c r="O15" s="995" t="str">
        <f>'予選(B)'!O18</f>
        <v>）</v>
      </c>
      <c r="P15" s="990">
        <f>'予選(B)'!P18</f>
        <v>0</v>
      </c>
      <c r="Q15" s="997"/>
      <c r="R15" s="988" t="str">
        <f ca="1">'予選(B)'!R18</f>
        <v>JFC青桐</v>
      </c>
      <c r="S15" s="988"/>
      <c r="T15" s="988"/>
      <c r="U15" s="988"/>
      <c r="V15" s="988"/>
      <c r="W15" s="974" t="str">
        <f ca="1">'予選(B)'!W18</f>
        <v>リスカーレ牧丘</v>
      </c>
      <c r="X15" s="974"/>
      <c r="Y15" s="1013"/>
      <c r="Z15" s="1013"/>
      <c r="AA15" s="1013"/>
      <c r="AB15" s="974" t="str">
        <f ca="1">'予選(B)'!AB18</f>
        <v>JFC竜王</v>
      </c>
      <c r="AC15" s="974"/>
      <c r="AD15" s="974"/>
    </row>
    <row r="16" spans="1:31" ht="15.75" x14ac:dyDescent="0.25">
      <c r="A16" s="982"/>
      <c r="B16" s="985"/>
      <c r="C16" s="986"/>
      <c r="D16" s="988"/>
      <c r="E16" s="988"/>
      <c r="F16" s="988"/>
      <c r="G16" s="988"/>
      <c r="H16" s="988"/>
      <c r="I16" s="991"/>
      <c r="J16" s="992"/>
      <c r="K16" s="994"/>
      <c r="L16" s="743">
        <f>'予選(B)'!L19</f>
        <v>2</v>
      </c>
      <c r="M16" s="741" t="str">
        <f>'予選(B)'!M19</f>
        <v>-</v>
      </c>
      <c r="N16" s="743">
        <f>'予選(B)'!N19</f>
        <v>0</v>
      </c>
      <c r="O16" s="996"/>
      <c r="P16" s="992"/>
      <c r="Q16" s="998"/>
      <c r="R16" s="988"/>
      <c r="S16" s="988"/>
      <c r="T16" s="988"/>
      <c r="U16" s="988"/>
      <c r="V16" s="988"/>
      <c r="W16" s="974"/>
      <c r="X16" s="974"/>
      <c r="Y16" s="1013"/>
      <c r="Z16" s="1013"/>
      <c r="AA16" s="1013"/>
      <c r="AB16" s="974"/>
      <c r="AC16" s="974"/>
      <c r="AD16" s="974"/>
    </row>
    <row r="17" spans="1:30" ht="15.75" x14ac:dyDescent="0.25">
      <c r="A17" s="981">
        <f>'予選(B)'!A20</f>
        <v>2</v>
      </c>
      <c r="B17" s="983">
        <f>'予選(B)'!B20</f>
        <v>0.47222222222222227</v>
      </c>
      <c r="C17" s="984"/>
      <c r="D17" s="988" t="str">
        <f ca="1">'予選(B)'!D20</f>
        <v>千塚FC❾</v>
      </c>
      <c r="E17" s="988"/>
      <c r="F17" s="988"/>
      <c r="G17" s="988"/>
      <c r="H17" s="988"/>
      <c r="I17" s="989">
        <f>'予選(B)'!I20</f>
        <v>5</v>
      </c>
      <c r="J17" s="990"/>
      <c r="K17" s="993" t="str">
        <f>'予選(B)'!K20</f>
        <v>（</v>
      </c>
      <c r="L17" s="742">
        <f>'予選(B)'!L20</f>
        <v>2</v>
      </c>
      <c r="M17" s="740" t="str">
        <f>'予選(B)'!M20</f>
        <v>-</v>
      </c>
      <c r="N17" s="742">
        <f>'予選(B)'!N20</f>
        <v>1</v>
      </c>
      <c r="O17" s="995" t="str">
        <f>'予選(B)'!O20</f>
        <v>）</v>
      </c>
      <c r="P17" s="990">
        <f>'予選(B)'!P20</f>
        <v>1</v>
      </c>
      <c r="Q17" s="997"/>
      <c r="R17" s="988" t="str">
        <f ca="1">'予選(B)'!R20</f>
        <v>リスカーレ牧丘</v>
      </c>
      <c r="S17" s="988"/>
      <c r="T17" s="988"/>
      <c r="U17" s="988"/>
      <c r="V17" s="988"/>
      <c r="W17" s="974" t="str">
        <f ca="1">'予選(B)'!W20</f>
        <v>浅川Jr</v>
      </c>
      <c r="X17" s="974"/>
      <c r="Y17" s="1013"/>
      <c r="Z17" s="1013"/>
      <c r="AA17" s="1013"/>
      <c r="AB17" s="974" t="str">
        <f ca="1">'予選(B)'!AB20</f>
        <v>JFC青桐</v>
      </c>
      <c r="AC17" s="974"/>
      <c r="AD17" s="974"/>
    </row>
    <row r="18" spans="1:30" ht="15.75" x14ac:dyDescent="0.25">
      <c r="A18" s="982"/>
      <c r="B18" s="985"/>
      <c r="C18" s="986"/>
      <c r="D18" s="988"/>
      <c r="E18" s="988"/>
      <c r="F18" s="988"/>
      <c r="G18" s="988"/>
      <c r="H18" s="988"/>
      <c r="I18" s="991"/>
      <c r="J18" s="992"/>
      <c r="K18" s="994"/>
      <c r="L18" s="743">
        <f>'予選(B)'!L21</f>
        <v>3</v>
      </c>
      <c r="M18" s="741" t="str">
        <f>'予選(B)'!M21</f>
        <v>-</v>
      </c>
      <c r="N18" s="743">
        <f>'予選(B)'!N21</f>
        <v>0</v>
      </c>
      <c r="O18" s="996"/>
      <c r="P18" s="992"/>
      <c r="Q18" s="998"/>
      <c r="R18" s="988"/>
      <c r="S18" s="988"/>
      <c r="T18" s="988"/>
      <c r="U18" s="988"/>
      <c r="V18" s="988"/>
      <c r="W18" s="974"/>
      <c r="X18" s="974"/>
      <c r="Y18" s="1013"/>
      <c r="Z18" s="1013"/>
      <c r="AA18" s="1013"/>
      <c r="AB18" s="974"/>
      <c r="AC18" s="974"/>
      <c r="AD18" s="974"/>
    </row>
    <row r="19" spans="1:30" ht="15.75" x14ac:dyDescent="0.25">
      <c r="A19" s="981">
        <f>'予選(B)'!A22</f>
        <v>3</v>
      </c>
      <c r="B19" s="983">
        <f>'予選(B)'!B22</f>
        <v>0.50694444444444442</v>
      </c>
      <c r="C19" s="984"/>
      <c r="D19" s="1007" t="str">
        <f ca="1">'予選(B)'!D22</f>
        <v>浅川Jr</v>
      </c>
      <c r="E19" s="1008"/>
      <c r="F19" s="1008"/>
      <c r="G19" s="1008"/>
      <c r="H19" s="1009"/>
      <c r="I19" s="989">
        <f>'予選(B)'!I22</f>
        <v>1</v>
      </c>
      <c r="J19" s="990"/>
      <c r="K19" s="1005" t="str">
        <f>'予選(B)'!K22</f>
        <v>（</v>
      </c>
      <c r="L19" s="740">
        <f>'予選(B)'!L22</f>
        <v>0</v>
      </c>
      <c r="M19" s="740" t="str">
        <f>'予選(B)'!M22</f>
        <v>-</v>
      </c>
      <c r="N19" s="740">
        <f>'予選(B)'!N22</f>
        <v>1</v>
      </c>
      <c r="O19" s="1005" t="str">
        <f>'予選(B)'!O22</f>
        <v>）</v>
      </c>
      <c r="P19" s="990">
        <f>'予選(B)'!P22</f>
        <v>1</v>
      </c>
      <c r="Q19" s="997"/>
      <c r="R19" s="999" t="str">
        <f ca="1">'予選(B)'!R22</f>
        <v>JFC竜王</v>
      </c>
      <c r="S19" s="1000"/>
      <c r="T19" s="1000"/>
      <c r="U19" s="1000"/>
      <c r="V19" s="1001"/>
      <c r="W19" s="974" t="str">
        <f ca="1">'予選(B)'!W22</f>
        <v>千塚FC❾</v>
      </c>
      <c r="X19" s="974"/>
      <c r="Y19" s="1013"/>
      <c r="Z19" s="1013"/>
      <c r="AA19" s="1013"/>
      <c r="AB19" s="974" t="str">
        <f ca="1">'予選(B)'!AB22</f>
        <v>リスカーレ牧丘</v>
      </c>
      <c r="AC19" s="974"/>
      <c r="AD19" s="974"/>
    </row>
    <row r="20" spans="1:30" ht="15.75" x14ac:dyDescent="0.25">
      <c r="A20" s="982"/>
      <c r="B20" s="985"/>
      <c r="C20" s="986"/>
      <c r="D20" s="1010"/>
      <c r="E20" s="1011"/>
      <c r="F20" s="1011"/>
      <c r="G20" s="1011"/>
      <c r="H20" s="1012"/>
      <c r="I20" s="991"/>
      <c r="J20" s="992"/>
      <c r="K20" s="1006"/>
      <c r="L20" s="741">
        <f>'予選(B)'!L23</f>
        <v>1</v>
      </c>
      <c r="M20" s="741" t="str">
        <f>'予選(B)'!M23</f>
        <v>-</v>
      </c>
      <c r="N20" s="741">
        <f>'予選(B)'!N23</f>
        <v>0</v>
      </c>
      <c r="O20" s="1006"/>
      <c r="P20" s="992"/>
      <c r="Q20" s="998"/>
      <c r="R20" s="1002"/>
      <c r="S20" s="1003"/>
      <c r="T20" s="1003"/>
      <c r="U20" s="1003"/>
      <c r="V20" s="1004"/>
      <c r="W20" s="974"/>
      <c r="X20" s="974"/>
      <c r="Y20" s="1013"/>
      <c r="Z20" s="1013"/>
      <c r="AA20" s="1013"/>
      <c r="AB20" s="974"/>
      <c r="AC20" s="974"/>
      <c r="AD20" s="974"/>
    </row>
    <row r="21" spans="1:30" ht="15.75" x14ac:dyDescent="0.25">
      <c r="A21" s="981">
        <f>'予選(B)'!A24</f>
        <v>4</v>
      </c>
      <c r="B21" s="983">
        <f>'予選(B)'!B24</f>
        <v>0.54166666666666663</v>
      </c>
      <c r="C21" s="984"/>
      <c r="D21" s="999" t="str">
        <f ca="1">'予選(B)'!D24</f>
        <v>千塚FC❾</v>
      </c>
      <c r="E21" s="1000"/>
      <c r="F21" s="1000"/>
      <c r="G21" s="1000"/>
      <c r="H21" s="1001"/>
      <c r="I21" s="989">
        <f>'予選(B)'!I24</f>
        <v>11</v>
      </c>
      <c r="J21" s="990"/>
      <c r="K21" s="1005" t="str">
        <f>'予選(B)'!K24</f>
        <v>（</v>
      </c>
      <c r="L21" s="740">
        <f>'予選(B)'!L24</f>
        <v>4</v>
      </c>
      <c r="M21" s="740" t="str">
        <f>'予選(B)'!M24</f>
        <v>-</v>
      </c>
      <c r="N21" s="740">
        <f>'予選(B)'!N24</f>
        <v>0</v>
      </c>
      <c r="O21" s="1005" t="str">
        <f>'予選(B)'!O24</f>
        <v>）</v>
      </c>
      <c r="P21" s="990">
        <f>'予選(B)'!P24</f>
        <v>0</v>
      </c>
      <c r="Q21" s="997"/>
      <c r="R21" s="999" t="str">
        <f ca="1">'予選(B)'!R24</f>
        <v>JFC青桐</v>
      </c>
      <c r="S21" s="1000"/>
      <c r="T21" s="1000"/>
      <c r="U21" s="1000"/>
      <c r="V21" s="1001"/>
      <c r="W21" s="975" t="str">
        <f ca="1">'予選(B)'!W24</f>
        <v>JFC竜王</v>
      </c>
      <c r="X21" s="976"/>
      <c r="Y21" s="976"/>
      <c r="Z21" s="976"/>
      <c r="AA21" s="977"/>
      <c r="AB21" s="974" t="str">
        <f ca="1">'予選(B)'!AB24</f>
        <v>浅川Jr</v>
      </c>
      <c r="AC21" s="974"/>
      <c r="AD21" s="974"/>
    </row>
    <row r="22" spans="1:30" ht="15.75" x14ac:dyDescent="0.25">
      <c r="A22" s="982"/>
      <c r="B22" s="985"/>
      <c r="C22" s="986"/>
      <c r="D22" s="1002"/>
      <c r="E22" s="1003"/>
      <c r="F22" s="1003"/>
      <c r="G22" s="1003"/>
      <c r="H22" s="1004"/>
      <c r="I22" s="991"/>
      <c r="J22" s="992"/>
      <c r="K22" s="1006"/>
      <c r="L22" s="741">
        <f>'予選(B)'!L25</f>
        <v>7</v>
      </c>
      <c r="M22" s="741" t="str">
        <f>'予選(B)'!M25</f>
        <v>-</v>
      </c>
      <c r="N22" s="741">
        <f>'予選(B)'!N25</f>
        <v>0</v>
      </c>
      <c r="O22" s="1006"/>
      <c r="P22" s="992"/>
      <c r="Q22" s="998"/>
      <c r="R22" s="1002"/>
      <c r="S22" s="1003"/>
      <c r="T22" s="1003"/>
      <c r="U22" s="1003"/>
      <c r="V22" s="1004"/>
      <c r="W22" s="978"/>
      <c r="X22" s="979"/>
      <c r="Y22" s="979"/>
      <c r="Z22" s="979"/>
      <c r="AA22" s="980"/>
      <c r="AB22" s="974"/>
      <c r="AC22" s="974"/>
      <c r="AD22" s="974"/>
    </row>
    <row r="23" spans="1:30" ht="15.75" x14ac:dyDescent="0.25">
      <c r="A23" s="981">
        <f>'予選(B)'!A26</f>
        <v>5</v>
      </c>
      <c r="B23" s="983">
        <f>'予選(B)'!B26</f>
        <v>0.57638888888888895</v>
      </c>
      <c r="C23" s="984"/>
      <c r="D23" s="987" t="str">
        <f ca="1">'予選(B)'!D26</f>
        <v>リスカーレ牧丘</v>
      </c>
      <c r="E23" s="987"/>
      <c r="F23" s="987"/>
      <c r="G23" s="987"/>
      <c r="H23" s="987"/>
      <c r="I23" s="989">
        <f>'予選(B)'!I26</f>
        <v>0</v>
      </c>
      <c r="J23" s="990"/>
      <c r="K23" s="993" t="str">
        <f>'予選(B)'!K26</f>
        <v>（</v>
      </c>
      <c r="L23" s="742">
        <f>'予選(B)'!L26</f>
        <v>0</v>
      </c>
      <c r="M23" s="740" t="str">
        <f>'予選(B)'!M26</f>
        <v>-</v>
      </c>
      <c r="N23" s="742">
        <f>'予選(B)'!N26</f>
        <v>5</v>
      </c>
      <c r="O23" s="995" t="str">
        <f>'予選(B)'!O26</f>
        <v>）</v>
      </c>
      <c r="P23" s="990">
        <f>'予選(B)'!P26</f>
        <v>8</v>
      </c>
      <c r="Q23" s="997"/>
      <c r="R23" s="987" t="str">
        <f ca="1">'予選(B)'!R26</f>
        <v>JFC竜王</v>
      </c>
      <c r="S23" s="987"/>
      <c r="T23" s="987"/>
      <c r="U23" s="987"/>
      <c r="V23" s="987"/>
      <c r="W23" s="975" t="str">
        <f ca="1">'予選(B)'!W26</f>
        <v>JFC青桐</v>
      </c>
      <c r="X23" s="976"/>
      <c r="Y23" s="976"/>
      <c r="Z23" s="976"/>
      <c r="AA23" s="977"/>
      <c r="AB23" s="974" t="str">
        <f ca="1">'予選(B)'!AB26</f>
        <v>千塚FC❾</v>
      </c>
      <c r="AC23" s="974"/>
      <c r="AD23" s="974"/>
    </row>
    <row r="24" spans="1:30" ht="15.75" x14ac:dyDescent="0.25">
      <c r="A24" s="982"/>
      <c r="B24" s="985"/>
      <c r="C24" s="986"/>
      <c r="D24" s="988"/>
      <c r="E24" s="988"/>
      <c r="F24" s="988"/>
      <c r="G24" s="988"/>
      <c r="H24" s="988"/>
      <c r="I24" s="991"/>
      <c r="J24" s="992"/>
      <c r="K24" s="994"/>
      <c r="L24" s="743">
        <f>'予選(B)'!L27</f>
        <v>0</v>
      </c>
      <c r="M24" s="741" t="str">
        <f>'予選(B)'!M27</f>
        <v>-</v>
      </c>
      <c r="N24" s="743">
        <f>'予選(B)'!N27</f>
        <v>3</v>
      </c>
      <c r="O24" s="996"/>
      <c r="P24" s="992"/>
      <c r="Q24" s="998"/>
      <c r="R24" s="988"/>
      <c r="S24" s="988"/>
      <c r="T24" s="988"/>
      <c r="U24" s="988"/>
      <c r="V24" s="988"/>
      <c r="W24" s="978"/>
      <c r="X24" s="979"/>
      <c r="Y24" s="979"/>
      <c r="Z24" s="979"/>
      <c r="AA24" s="980"/>
      <c r="AB24" s="974"/>
      <c r="AC24" s="974"/>
      <c r="AD24" s="974"/>
    </row>
    <row r="25" spans="1:30" ht="13.9" x14ac:dyDescent="0.2">
      <c r="B25" s="745"/>
      <c r="C25" s="738"/>
      <c r="D25" s="749"/>
      <c r="E25" s="749"/>
      <c r="F25" s="749"/>
      <c r="G25" s="749"/>
      <c r="H25" s="749"/>
      <c r="I25" s="750"/>
      <c r="J25" s="750"/>
      <c r="K25" s="751"/>
      <c r="M25" s="747"/>
      <c r="O25" s="745"/>
      <c r="P25" s="752"/>
      <c r="Q25" s="753"/>
      <c r="R25" s="749"/>
      <c r="S25" s="749"/>
      <c r="T25" s="749"/>
      <c r="U25" s="749"/>
      <c r="V25" s="749"/>
      <c r="W25" s="738"/>
      <c r="X25" s="738"/>
      <c r="Y25" s="738"/>
      <c r="Z25" s="738"/>
      <c r="AA25" s="738"/>
      <c r="AB25" s="738"/>
      <c r="AC25" s="738"/>
    </row>
    <row r="26" spans="1:30" x14ac:dyDescent="0.2">
      <c r="A26" s="1014" t="str">
        <f>'予選(C)'!A16</f>
        <v>順序</v>
      </c>
      <c r="B26" s="1016">
        <f>'予選(C)'!B16</f>
        <v>45424</v>
      </c>
      <c r="C26" s="1017"/>
      <c r="D26" s="999" t="str">
        <f>'予選(C)'!D16</f>
        <v>C</v>
      </c>
      <c r="E26" s="1000"/>
      <c r="F26" s="1000" t="str">
        <f>'予選(C)'!F16</f>
        <v>パート</v>
      </c>
      <c r="G26" s="1000"/>
      <c r="H26" s="1000"/>
      <c r="I26" s="1000" t="str">
        <f>'予選(C)'!I16</f>
        <v>1日目</v>
      </c>
      <c r="J26" s="1000"/>
      <c r="K26" s="1000"/>
      <c r="L26" s="1000" t="str">
        <f ca="1">'予選(C)'!L16</f>
        <v>石和西小</v>
      </c>
      <c r="M26" s="1000"/>
      <c r="N26" s="1000"/>
      <c r="O26" s="1000"/>
      <c r="P26" s="1000"/>
      <c r="Q26" s="1000"/>
      <c r="R26" s="1000"/>
      <c r="S26" s="1000"/>
      <c r="T26" s="1000"/>
      <c r="U26" s="1000"/>
      <c r="V26" s="1001"/>
      <c r="W26" s="975" t="str">
        <f>'予選(C)'!W16</f>
        <v>主審・４審</v>
      </c>
      <c r="X26" s="976"/>
      <c r="Y26" s="976"/>
      <c r="Z26" s="976"/>
      <c r="AA26" s="977"/>
      <c r="AB26" s="974" t="str">
        <f>'予選(C)'!AB16</f>
        <v>副審</v>
      </c>
      <c r="AC26" s="974"/>
      <c r="AD26" s="974"/>
    </row>
    <row r="27" spans="1:30" x14ac:dyDescent="0.2">
      <c r="A27" s="1015"/>
      <c r="B27" s="1018"/>
      <c r="C27" s="1019"/>
      <c r="D27" s="1002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4"/>
      <c r="W27" s="978"/>
      <c r="X27" s="979"/>
      <c r="Y27" s="979"/>
      <c r="Z27" s="979"/>
      <c r="AA27" s="980"/>
      <c r="AB27" s="974"/>
      <c r="AC27" s="974"/>
      <c r="AD27" s="974"/>
    </row>
    <row r="28" spans="1:30" ht="15.75" x14ac:dyDescent="0.25">
      <c r="A28" s="981">
        <f>'予選(C)'!A18</f>
        <v>1</v>
      </c>
      <c r="B28" s="983">
        <f>'予選(C)'!B18</f>
        <v>0.4375</v>
      </c>
      <c r="C28" s="984"/>
      <c r="D28" s="988" t="str">
        <f ca="1">'予選(C)'!D18</f>
        <v>甲斐SCプレジール敷島</v>
      </c>
      <c r="E28" s="988"/>
      <c r="F28" s="988"/>
      <c r="G28" s="988"/>
      <c r="H28" s="988"/>
      <c r="I28" s="989">
        <f>'予選(C)'!I18</f>
        <v>3</v>
      </c>
      <c r="J28" s="990"/>
      <c r="K28" s="993" t="str">
        <f>'予選(C)'!K18</f>
        <v>（</v>
      </c>
      <c r="L28" s="742">
        <f>'予選(C)'!L18</f>
        <v>2</v>
      </c>
      <c r="M28" s="740" t="str">
        <f>'予選(C)'!M18</f>
        <v>-</v>
      </c>
      <c r="N28" s="742">
        <f>'予選(C)'!N18</f>
        <v>0</v>
      </c>
      <c r="O28" s="995" t="str">
        <f>'予選(C)'!O18</f>
        <v>）</v>
      </c>
      <c r="P28" s="990">
        <f>'予選(C)'!P18</f>
        <v>0</v>
      </c>
      <c r="Q28" s="997"/>
      <c r="R28" s="988" t="str">
        <f ca="1">'予選(C)'!R18</f>
        <v>VCひがし</v>
      </c>
      <c r="S28" s="988"/>
      <c r="T28" s="988"/>
      <c r="U28" s="988"/>
      <c r="V28" s="988"/>
      <c r="W28" s="974" t="str">
        <f ca="1">'予選(C)'!W18</f>
        <v>南部FC</v>
      </c>
      <c r="X28" s="974"/>
      <c r="Y28" s="1013"/>
      <c r="Z28" s="1013"/>
      <c r="AA28" s="1013"/>
      <c r="AB28" s="974" t="str">
        <f ca="1">'予選(C)'!AB18</f>
        <v>石和SSS</v>
      </c>
      <c r="AC28" s="974"/>
      <c r="AD28" s="974"/>
    </row>
    <row r="29" spans="1:30" ht="15.75" x14ac:dyDescent="0.25">
      <c r="A29" s="982"/>
      <c r="B29" s="985"/>
      <c r="C29" s="986"/>
      <c r="D29" s="988"/>
      <c r="E29" s="988"/>
      <c r="F29" s="988"/>
      <c r="G29" s="988"/>
      <c r="H29" s="988"/>
      <c r="I29" s="991"/>
      <c r="J29" s="992"/>
      <c r="K29" s="994"/>
      <c r="L29" s="743">
        <f>'予選(C)'!L19</f>
        <v>1</v>
      </c>
      <c r="M29" s="741" t="str">
        <f>'予選(C)'!M19</f>
        <v>-</v>
      </c>
      <c r="N29" s="743">
        <f>'予選(C)'!N19</f>
        <v>0</v>
      </c>
      <c r="O29" s="996"/>
      <c r="P29" s="992"/>
      <c r="Q29" s="998"/>
      <c r="R29" s="988"/>
      <c r="S29" s="988"/>
      <c r="T29" s="988"/>
      <c r="U29" s="988"/>
      <c r="V29" s="988"/>
      <c r="W29" s="974"/>
      <c r="X29" s="974"/>
      <c r="Y29" s="1013"/>
      <c r="Z29" s="1013"/>
      <c r="AA29" s="1013"/>
      <c r="AB29" s="974"/>
      <c r="AC29" s="974"/>
      <c r="AD29" s="974"/>
    </row>
    <row r="30" spans="1:30" ht="15.75" x14ac:dyDescent="0.25">
      <c r="A30" s="981">
        <f>'予選(C)'!A20</f>
        <v>2</v>
      </c>
      <c r="B30" s="983">
        <f>'予選(C)'!B20</f>
        <v>0.47222222222222227</v>
      </c>
      <c r="C30" s="984"/>
      <c r="D30" s="988" t="str">
        <f ca="1">'予選(C)'!D20</f>
        <v>U韮崎FC⑧</v>
      </c>
      <c r="E30" s="988"/>
      <c r="F30" s="988"/>
      <c r="G30" s="988"/>
      <c r="H30" s="988"/>
      <c r="I30" s="989">
        <f>'予選(C)'!I20</f>
        <v>15</v>
      </c>
      <c r="J30" s="990"/>
      <c r="K30" s="993" t="str">
        <f>'予選(C)'!K20</f>
        <v>（</v>
      </c>
      <c r="L30" s="742">
        <f>'予選(C)'!L20</f>
        <v>10</v>
      </c>
      <c r="M30" s="740" t="str">
        <f>'予選(C)'!M20</f>
        <v>-</v>
      </c>
      <c r="N30" s="742">
        <f>'予選(C)'!N20</f>
        <v>0</v>
      </c>
      <c r="O30" s="995" t="str">
        <f>'予選(C)'!O20</f>
        <v>）</v>
      </c>
      <c r="P30" s="990">
        <f>'予選(C)'!P20</f>
        <v>0</v>
      </c>
      <c r="Q30" s="997"/>
      <c r="R30" s="988" t="str">
        <f ca="1">'予選(C)'!R20</f>
        <v>南部FC</v>
      </c>
      <c r="S30" s="988"/>
      <c r="T30" s="988"/>
      <c r="U30" s="988"/>
      <c r="V30" s="988"/>
      <c r="W30" s="974" t="str">
        <f ca="1">'予選(C)'!W20</f>
        <v>甲斐SCプレジール敷島</v>
      </c>
      <c r="X30" s="974"/>
      <c r="Y30" s="1013"/>
      <c r="Z30" s="1013"/>
      <c r="AA30" s="1013"/>
      <c r="AB30" s="974" t="str">
        <f ca="1">'予選(C)'!AB20</f>
        <v>VCひがし</v>
      </c>
      <c r="AC30" s="974"/>
      <c r="AD30" s="974"/>
    </row>
    <row r="31" spans="1:30" ht="15.75" x14ac:dyDescent="0.25">
      <c r="A31" s="982"/>
      <c r="B31" s="985"/>
      <c r="C31" s="986"/>
      <c r="D31" s="988"/>
      <c r="E31" s="988"/>
      <c r="F31" s="988"/>
      <c r="G31" s="988"/>
      <c r="H31" s="988"/>
      <c r="I31" s="991"/>
      <c r="J31" s="992"/>
      <c r="K31" s="994"/>
      <c r="L31" s="743">
        <f>'予選(C)'!L21</f>
        <v>5</v>
      </c>
      <c r="M31" s="741" t="str">
        <f>'予選(C)'!M21</f>
        <v>-</v>
      </c>
      <c r="N31" s="743">
        <f>'予選(C)'!N21</f>
        <v>0</v>
      </c>
      <c r="O31" s="996"/>
      <c r="P31" s="992"/>
      <c r="Q31" s="998"/>
      <c r="R31" s="988"/>
      <c r="S31" s="988"/>
      <c r="T31" s="988"/>
      <c r="U31" s="988"/>
      <c r="V31" s="988"/>
      <c r="W31" s="974"/>
      <c r="X31" s="974"/>
      <c r="Y31" s="1013"/>
      <c r="Z31" s="1013"/>
      <c r="AA31" s="1013"/>
      <c r="AB31" s="974"/>
      <c r="AC31" s="974"/>
      <c r="AD31" s="974"/>
    </row>
    <row r="32" spans="1:30" ht="15.75" x14ac:dyDescent="0.25">
      <c r="A32" s="981">
        <f>'予選(C)'!A22</f>
        <v>3</v>
      </c>
      <c r="B32" s="983">
        <f>'予選(C)'!B22</f>
        <v>0.50694444444444442</v>
      </c>
      <c r="C32" s="984"/>
      <c r="D32" s="1007" t="str">
        <f ca="1">'予選(C)'!D22</f>
        <v>甲斐SCプレジール敷島</v>
      </c>
      <c r="E32" s="1008"/>
      <c r="F32" s="1008"/>
      <c r="G32" s="1008"/>
      <c r="H32" s="1009"/>
      <c r="I32" s="989">
        <f>'予選(C)'!I22</f>
        <v>2</v>
      </c>
      <c r="J32" s="990"/>
      <c r="K32" s="1005" t="str">
        <f>'予選(C)'!K22</f>
        <v>（</v>
      </c>
      <c r="L32" s="740">
        <f>'予選(C)'!L22</f>
        <v>1</v>
      </c>
      <c r="M32" s="740" t="str">
        <f>'予選(C)'!M22</f>
        <v>-</v>
      </c>
      <c r="N32" s="740">
        <f>'予選(C)'!N22</f>
        <v>0</v>
      </c>
      <c r="O32" s="1005" t="str">
        <f>'予選(C)'!O22</f>
        <v>）</v>
      </c>
      <c r="P32" s="990">
        <f>'予選(C)'!P22</f>
        <v>1</v>
      </c>
      <c r="Q32" s="997"/>
      <c r="R32" s="999" t="str">
        <f ca="1">'予選(C)'!R22</f>
        <v>石和SSS</v>
      </c>
      <c r="S32" s="1000"/>
      <c r="T32" s="1000"/>
      <c r="U32" s="1000"/>
      <c r="V32" s="1001"/>
      <c r="W32" s="974" t="str">
        <f ca="1">'予選(C)'!W22</f>
        <v>U韮崎FC⑧</v>
      </c>
      <c r="X32" s="974"/>
      <c r="Y32" s="1013"/>
      <c r="Z32" s="1013"/>
      <c r="AA32" s="1013"/>
      <c r="AB32" s="974" t="str">
        <f ca="1">'予選(C)'!AB22</f>
        <v>南部FC</v>
      </c>
      <c r="AC32" s="974"/>
      <c r="AD32" s="974"/>
    </row>
    <row r="33" spans="1:30" ht="15.75" x14ac:dyDescent="0.25">
      <c r="A33" s="982"/>
      <c r="B33" s="985"/>
      <c r="C33" s="986"/>
      <c r="D33" s="1010"/>
      <c r="E33" s="1011"/>
      <c r="F33" s="1011"/>
      <c r="G33" s="1011"/>
      <c r="H33" s="1012"/>
      <c r="I33" s="991"/>
      <c r="J33" s="992"/>
      <c r="K33" s="1006"/>
      <c r="L33" s="741">
        <f>'予選(C)'!L23</f>
        <v>1</v>
      </c>
      <c r="M33" s="741" t="str">
        <f>'予選(C)'!M23</f>
        <v>-</v>
      </c>
      <c r="N33" s="741">
        <f>'予選(C)'!N23</f>
        <v>1</v>
      </c>
      <c r="O33" s="1006"/>
      <c r="P33" s="992"/>
      <c r="Q33" s="998"/>
      <c r="R33" s="1002"/>
      <c r="S33" s="1003"/>
      <c r="T33" s="1003"/>
      <c r="U33" s="1003"/>
      <c r="V33" s="1004"/>
      <c r="W33" s="974"/>
      <c r="X33" s="974"/>
      <c r="Y33" s="1013"/>
      <c r="Z33" s="1013"/>
      <c r="AA33" s="1013"/>
      <c r="AB33" s="974"/>
      <c r="AC33" s="974"/>
      <c r="AD33" s="974"/>
    </row>
    <row r="34" spans="1:30" ht="15.75" x14ac:dyDescent="0.25">
      <c r="A34" s="981">
        <f>'予選(C)'!A24</f>
        <v>4</v>
      </c>
      <c r="B34" s="983">
        <f>'予選(C)'!B24</f>
        <v>0.54166666666666663</v>
      </c>
      <c r="C34" s="984"/>
      <c r="D34" s="999" t="str">
        <f ca="1">'予選(C)'!D24</f>
        <v>U韮崎FC⑧</v>
      </c>
      <c r="E34" s="1000"/>
      <c r="F34" s="1000"/>
      <c r="G34" s="1000"/>
      <c r="H34" s="1001"/>
      <c r="I34" s="989">
        <f>'予選(C)'!I24</f>
        <v>5</v>
      </c>
      <c r="J34" s="990"/>
      <c r="K34" s="1005" t="str">
        <f>'予選(C)'!K24</f>
        <v>（</v>
      </c>
      <c r="L34" s="740">
        <f>'予選(C)'!L24</f>
        <v>4</v>
      </c>
      <c r="M34" s="740" t="str">
        <f>'予選(C)'!M24</f>
        <v>-</v>
      </c>
      <c r="N34" s="740">
        <f>'予選(C)'!N24</f>
        <v>0</v>
      </c>
      <c r="O34" s="1005" t="str">
        <f>'予選(C)'!O24</f>
        <v>）</v>
      </c>
      <c r="P34" s="990">
        <f>'予選(C)'!P24</f>
        <v>0</v>
      </c>
      <c r="Q34" s="997"/>
      <c r="R34" s="999" t="str">
        <f ca="1">'予選(C)'!R24</f>
        <v>VCひがし</v>
      </c>
      <c r="S34" s="1000"/>
      <c r="T34" s="1000"/>
      <c r="U34" s="1000"/>
      <c r="V34" s="1001"/>
      <c r="W34" s="975" t="str">
        <f ca="1">'予選(C)'!W24</f>
        <v>石和SSS</v>
      </c>
      <c r="X34" s="976"/>
      <c r="Y34" s="976"/>
      <c r="Z34" s="976"/>
      <c r="AA34" s="977"/>
      <c r="AB34" s="974" t="str">
        <f ca="1">'予選(C)'!AB24</f>
        <v>甲斐SCプレジール敷島</v>
      </c>
      <c r="AC34" s="974"/>
      <c r="AD34" s="974"/>
    </row>
    <row r="35" spans="1:30" ht="15.75" x14ac:dyDescent="0.25">
      <c r="A35" s="982"/>
      <c r="B35" s="985"/>
      <c r="C35" s="986"/>
      <c r="D35" s="1002"/>
      <c r="E35" s="1003"/>
      <c r="F35" s="1003"/>
      <c r="G35" s="1003"/>
      <c r="H35" s="1004"/>
      <c r="I35" s="991"/>
      <c r="J35" s="992"/>
      <c r="K35" s="1006"/>
      <c r="L35" s="741">
        <f>'予選(C)'!L25</f>
        <v>1</v>
      </c>
      <c r="M35" s="741" t="str">
        <f>'予選(C)'!M25</f>
        <v>-</v>
      </c>
      <c r="N35" s="741">
        <f>'予選(C)'!N25</f>
        <v>0</v>
      </c>
      <c r="O35" s="1006"/>
      <c r="P35" s="992"/>
      <c r="Q35" s="998"/>
      <c r="R35" s="1002"/>
      <c r="S35" s="1003"/>
      <c r="T35" s="1003"/>
      <c r="U35" s="1003"/>
      <c r="V35" s="1004"/>
      <c r="W35" s="978"/>
      <c r="X35" s="979"/>
      <c r="Y35" s="979"/>
      <c r="Z35" s="979"/>
      <c r="AA35" s="980"/>
      <c r="AB35" s="974"/>
      <c r="AC35" s="974"/>
      <c r="AD35" s="974"/>
    </row>
    <row r="36" spans="1:30" ht="15.75" x14ac:dyDescent="0.25">
      <c r="A36" s="981">
        <f>'予選(C)'!A26</f>
        <v>5</v>
      </c>
      <c r="B36" s="983">
        <f>'予選(C)'!B26</f>
        <v>0.57638888888888895</v>
      </c>
      <c r="C36" s="984"/>
      <c r="D36" s="987" t="str">
        <f ca="1">'予選(C)'!D26</f>
        <v>南部FC</v>
      </c>
      <c r="E36" s="987"/>
      <c r="F36" s="987"/>
      <c r="G36" s="987"/>
      <c r="H36" s="987"/>
      <c r="I36" s="989">
        <f>'予選(C)'!I26</f>
        <v>1</v>
      </c>
      <c r="J36" s="990"/>
      <c r="K36" s="993" t="str">
        <f>'予選(C)'!K26</f>
        <v>（</v>
      </c>
      <c r="L36" s="742">
        <f>'予選(C)'!L26</f>
        <v>1</v>
      </c>
      <c r="M36" s="740" t="str">
        <f>'予選(C)'!M26</f>
        <v>-</v>
      </c>
      <c r="N36" s="742">
        <f>'予選(C)'!N26</f>
        <v>1</v>
      </c>
      <c r="O36" s="995" t="str">
        <f>'予選(C)'!O26</f>
        <v>）</v>
      </c>
      <c r="P36" s="990">
        <f>'予選(C)'!P26</f>
        <v>3</v>
      </c>
      <c r="Q36" s="997"/>
      <c r="R36" s="987" t="str">
        <f ca="1">'予選(C)'!R26</f>
        <v>石和SSS</v>
      </c>
      <c r="S36" s="987"/>
      <c r="T36" s="987"/>
      <c r="U36" s="987"/>
      <c r="V36" s="987"/>
      <c r="W36" s="975" t="str">
        <f ca="1">'予選(C)'!W26</f>
        <v>VCひがし</v>
      </c>
      <c r="X36" s="976"/>
      <c r="Y36" s="976"/>
      <c r="Z36" s="976"/>
      <c r="AA36" s="977"/>
      <c r="AB36" s="974" t="str">
        <f ca="1">'予選(C)'!AB26</f>
        <v>U韮崎FC⑧</v>
      </c>
      <c r="AC36" s="974"/>
      <c r="AD36" s="974"/>
    </row>
    <row r="37" spans="1:30" ht="15.75" x14ac:dyDescent="0.25">
      <c r="A37" s="982"/>
      <c r="B37" s="985"/>
      <c r="C37" s="986"/>
      <c r="D37" s="988"/>
      <c r="E37" s="988"/>
      <c r="F37" s="988"/>
      <c r="G37" s="988"/>
      <c r="H37" s="988"/>
      <c r="I37" s="991"/>
      <c r="J37" s="992"/>
      <c r="K37" s="994"/>
      <c r="L37" s="743">
        <f>'予選(C)'!L27</f>
        <v>0</v>
      </c>
      <c r="M37" s="741" t="str">
        <f>'予選(C)'!M27</f>
        <v>-</v>
      </c>
      <c r="N37" s="743">
        <f>'予選(C)'!N27</f>
        <v>2</v>
      </c>
      <c r="O37" s="996"/>
      <c r="P37" s="992"/>
      <c r="Q37" s="998"/>
      <c r="R37" s="988"/>
      <c r="S37" s="988"/>
      <c r="T37" s="988"/>
      <c r="U37" s="988"/>
      <c r="V37" s="988"/>
      <c r="W37" s="978"/>
      <c r="X37" s="979"/>
      <c r="Y37" s="979"/>
      <c r="Z37" s="979"/>
      <c r="AA37" s="980"/>
      <c r="AB37" s="974"/>
      <c r="AC37" s="974"/>
      <c r="AD37" s="974"/>
    </row>
    <row r="39" spans="1:30" ht="12.4" customHeight="1" x14ac:dyDescent="0.2">
      <c r="A39" s="1014" t="str">
        <f>'予選(D)'!A16</f>
        <v>順序</v>
      </c>
      <c r="B39" s="1016">
        <f>'予選(D)'!B16</f>
        <v>45424</v>
      </c>
      <c r="C39" s="1017"/>
      <c r="D39" s="999" t="str">
        <f>'予選(D)'!D16</f>
        <v>D</v>
      </c>
      <c r="E39" s="1000"/>
      <c r="F39" s="1000" t="str">
        <f>'予選(D)'!F16</f>
        <v>パート</v>
      </c>
      <c r="G39" s="1000"/>
      <c r="H39" s="1000"/>
      <c r="I39" s="1000" t="str">
        <f>'予選(D)'!I16</f>
        <v>1日目</v>
      </c>
      <c r="J39" s="1000"/>
      <c r="K39" s="1000"/>
      <c r="L39" s="1000" t="str">
        <f ca="1">'予選(D)'!L16</f>
        <v>Uスポーツドリームピッチ</v>
      </c>
      <c r="M39" s="1000"/>
      <c r="N39" s="1000"/>
      <c r="O39" s="1000"/>
      <c r="P39" s="1000"/>
      <c r="Q39" s="1000"/>
      <c r="R39" s="1000"/>
      <c r="S39" s="1000"/>
      <c r="T39" s="1000"/>
      <c r="U39" s="1000"/>
      <c r="V39" s="1001"/>
      <c r="W39" s="975" t="str">
        <f>'予選(D)'!W16</f>
        <v>主審・４審</v>
      </c>
      <c r="X39" s="976"/>
      <c r="Y39" s="976"/>
      <c r="Z39" s="976"/>
      <c r="AA39" s="977"/>
      <c r="AB39" s="974" t="str">
        <f>'予選(D)'!AB16</f>
        <v>副審</v>
      </c>
      <c r="AC39" s="974"/>
      <c r="AD39" s="974"/>
    </row>
    <row r="40" spans="1:30" ht="12.4" customHeight="1" x14ac:dyDescent="0.2">
      <c r="A40" s="1015"/>
      <c r="B40" s="1018"/>
      <c r="C40" s="1019"/>
      <c r="D40" s="1002"/>
      <c r="E40" s="1003"/>
      <c r="F40" s="1003"/>
      <c r="G40" s="1003"/>
      <c r="H40" s="1003"/>
      <c r="I40" s="1003"/>
      <c r="J40" s="1003"/>
      <c r="K40" s="1003"/>
      <c r="L40" s="1003"/>
      <c r="M40" s="1003"/>
      <c r="N40" s="1003"/>
      <c r="O40" s="1003"/>
      <c r="P40" s="1003"/>
      <c r="Q40" s="1003"/>
      <c r="R40" s="1003"/>
      <c r="S40" s="1003"/>
      <c r="T40" s="1003"/>
      <c r="U40" s="1003"/>
      <c r="V40" s="1004"/>
      <c r="W40" s="978"/>
      <c r="X40" s="979"/>
      <c r="Y40" s="979"/>
      <c r="Z40" s="979"/>
      <c r="AA40" s="980"/>
      <c r="AB40" s="974"/>
      <c r="AC40" s="974"/>
      <c r="AD40" s="974"/>
    </row>
    <row r="41" spans="1:30" ht="15.75" x14ac:dyDescent="0.25">
      <c r="A41" s="981">
        <f>'予選(D)'!A18</f>
        <v>1</v>
      </c>
      <c r="B41" s="983">
        <f>'予選(D)'!B18</f>
        <v>0.4375</v>
      </c>
      <c r="C41" s="984"/>
      <c r="D41" s="988" t="str">
        <f ca="1">'予選(D)'!D18</f>
        <v>FC.PARTIRE</v>
      </c>
      <c r="E41" s="988"/>
      <c r="F41" s="988"/>
      <c r="G41" s="988"/>
      <c r="H41" s="988"/>
      <c r="I41" s="989">
        <f>'予選(D)'!I18</f>
        <v>3</v>
      </c>
      <c r="J41" s="990"/>
      <c r="K41" s="993" t="str">
        <f>'予選(D)'!K18</f>
        <v>（</v>
      </c>
      <c r="L41" s="742">
        <f>'予選(D)'!L18</f>
        <v>0</v>
      </c>
      <c r="M41" s="740" t="str">
        <f>'予選(D)'!M18</f>
        <v>-</v>
      </c>
      <c r="N41" s="742">
        <f>'予選(D)'!N18</f>
        <v>3</v>
      </c>
      <c r="O41" s="995" t="str">
        <f>'予選(D)'!O18</f>
        <v>）</v>
      </c>
      <c r="P41" s="990">
        <f>'予選(D)'!P18</f>
        <v>3</v>
      </c>
      <c r="Q41" s="997"/>
      <c r="R41" s="988" t="str">
        <f ca="1">'予選(D)'!R18</f>
        <v>プログレス甲府昭和</v>
      </c>
      <c r="S41" s="988"/>
      <c r="T41" s="988"/>
      <c r="U41" s="988"/>
      <c r="V41" s="988"/>
      <c r="W41" s="974" t="str">
        <f ca="1">'予選(D)'!W18</f>
        <v>U.F.C DREAM</v>
      </c>
      <c r="X41" s="974"/>
      <c r="Y41" s="1013"/>
      <c r="Z41" s="1013"/>
      <c r="AA41" s="1013"/>
      <c r="AB41" s="974" t="str">
        <f ca="1">'予選(D)'!AB18</f>
        <v>塩山SSS</v>
      </c>
      <c r="AC41" s="974"/>
      <c r="AD41" s="974"/>
    </row>
    <row r="42" spans="1:30" ht="15.75" x14ac:dyDescent="0.25">
      <c r="A42" s="982"/>
      <c r="B42" s="985"/>
      <c r="C42" s="986"/>
      <c r="D42" s="988"/>
      <c r="E42" s="988"/>
      <c r="F42" s="988"/>
      <c r="G42" s="988"/>
      <c r="H42" s="988"/>
      <c r="I42" s="991"/>
      <c r="J42" s="992"/>
      <c r="K42" s="994"/>
      <c r="L42" s="743">
        <f>'予選(D)'!L19</f>
        <v>3</v>
      </c>
      <c r="M42" s="741" t="str">
        <f>'予選(D)'!M19</f>
        <v>-</v>
      </c>
      <c r="N42" s="743">
        <f>'予選(D)'!N19</f>
        <v>0</v>
      </c>
      <c r="O42" s="996"/>
      <c r="P42" s="992"/>
      <c r="Q42" s="998"/>
      <c r="R42" s="988"/>
      <c r="S42" s="988"/>
      <c r="T42" s="988"/>
      <c r="U42" s="988"/>
      <c r="V42" s="988"/>
      <c r="W42" s="974"/>
      <c r="X42" s="974"/>
      <c r="Y42" s="1013"/>
      <c r="Z42" s="1013"/>
      <c r="AA42" s="1013"/>
      <c r="AB42" s="974"/>
      <c r="AC42" s="974"/>
      <c r="AD42" s="974"/>
    </row>
    <row r="43" spans="1:30" ht="15.75" x14ac:dyDescent="0.25">
      <c r="A43" s="981">
        <f>'予選(D)'!A20</f>
        <v>2</v>
      </c>
      <c r="B43" s="983">
        <f>'予選(D)'!B20</f>
        <v>0.47222222222222227</v>
      </c>
      <c r="C43" s="984"/>
      <c r="D43" s="988" t="str">
        <f ca="1">'予選(D)'!D20</f>
        <v>Uスポーツクラブ⑤</v>
      </c>
      <c r="E43" s="988"/>
      <c r="F43" s="988"/>
      <c r="G43" s="988"/>
      <c r="H43" s="988"/>
      <c r="I43" s="989">
        <f>'予選(D)'!I20</f>
        <v>4</v>
      </c>
      <c r="J43" s="990"/>
      <c r="K43" s="993" t="str">
        <f>'予選(D)'!K20</f>
        <v>（</v>
      </c>
      <c r="L43" s="742">
        <f>'予選(D)'!L20</f>
        <v>1</v>
      </c>
      <c r="M43" s="740" t="str">
        <f>'予選(D)'!M20</f>
        <v>-</v>
      </c>
      <c r="N43" s="742">
        <f>'予選(D)'!N20</f>
        <v>0</v>
      </c>
      <c r="O43" s="995" t="str">
        <f>'予選(D)'!O20</f>
        <v>）</v>
      </c>
      <c r="P43" s="990">
        <f>'予選(D)'!P20</f>
        <v>0</v>
      </c>
      <c r="Q43" s="997"/>
      <c r="R43" s="988" t="str">
        <f ca="1">'予選(D)'!R20</f>
        <v>U.F.C DREAM</v>
      </c>
      <c r="S43" s="988"/>
      <c r="T43" s="988"/>
      <c r="U43" s="988"/>
      <c r="V43" s="988"/>
      <c r="W43" s="974" t="str">
        <f ca="1">'予選(D)'!W20</f>
        <v>FC.PARTIRE</v>
      </c>
      <c r="X43" s="974"/>
      <c r="Y43" s="1013"/>
      <c r="Z43" s="1013"/>
      <c r="AA43" s="1013"/>
      <c r="AB43" s="974" t="str">
        <f ca="1">'予選(D)'!AB20</f>
        <v>プログレス甲府昭和</v>
      </c>
      <c r="AC43" s="974"/>
      <c r="AD43" s="974"/>
    </row>
    <row r="44" spans="1:30" ht="15.75" x14ac:dyDescent="0.25">
      <c r="A44" s="982"/>
      <c r="B44" s="985"/>
      <c r="C44" s="986"/>
      <c r="D44" s="988"/>
      <c r="E44" s="988"/>
      <c r="F44" s="988"/>
      <c r="G44" s="988"/>
      <c r="H44" s="988"/>
      <c r="I44" s="991"/>
      <c r="J44" s="992"/>
      <c r="K44" s="994"/>
      <c r="L44" s="743">
        <f>'予選(D)'!L21</f>
        <v>3</v>
      </c>
      <c r="M44" s="741" t="str">
        <f>'予選(D)'!M21</f>
        <v>-</v>
      </c>
      <c r="N44" s="743">
        <f>'予選(D)'!N21</f>
        <v>0</v>
      </c>
      <c r="O44" s="996"/>
      <c r="P44" s="992"/>
      <c r="Q44" s="998"/>
      <c r="R44" s="988"/>
      <c r="S44" s="988"/>
      <c r="T44" s="988"/>
      <c r="U44" s="988"/>
      <c r="V44" s="988"/>
      <c r="W44" s="974"/>
      <c r="X44" s="974"/>
      <c r="Y44" s="1013"/>
      <c r="Z44" s="1013"/>
      <c r="AA44" s="1013"/>
      <c r="AB44" s="974"/>
      <c r="AC44" s="974"/>
      <c r="AD44" s="974"/>
    </row>
    <row r="45" spans="1:30" ht="15.75" x14ac:dyDescent="0.25">
      <c r="A45" s="981">
        <f>'予選(D)'!A22</f>
        <v>3</v>
      </c>
      <c r="B45" s="983">
        <f>'予選(D)'!B22</f>
        <v>0.50694444444444442</v>
      </c>
      <c r="C45" s="984"/>
      <c r="D45" s="1007" t="str">
        <f ca="1">'予選(D)'!D22</f>
        <v>FC.PARTIRE</v>
      </c>
      <c r="E45" s="1008"/>
      <c r="F45" s="1008"/>
      <c r="G45" s="1008"/>
      <c r="H45" s="1009"/>
      <c r="I45" s="989">
        <f>'予選(D)'!I22</f>
        <v>0</v>
      </c>
      <c r="J45" s="990"/>
      <c r="K45" s="1005" t="str">
        <f>'予選(D)'!K22</f>
        <v>（</v>
      </c>
      <c r="L45" s="740">
        <f>'予選(D)'!L22</f>
        <v>0</v>
      </c>
      <c r="M45" s="740" t="str">
        <f>'予選(D)'!M22</f>
        <v>-</v>
      </c>
      <c r="N45" s="740">
        <f>'予選(D)'!N22</f>
        <v>3</v>
      </c>
      <c r="O45" s="1005" t="str">
        <f>'予選(D)'!O22</f>
        <v>）</v>
      </c>
      <c r="P45" s="990">
        <f>'予選(D)'!P22</f>
        <v>8</v>
      </c>
      <c r="Q45" s="997"/>
      <c r="R45" s="999" t="str">
        <f ca="1">'予選(D)'!R22</f>
        <v>塩山SSS</v>
      </c>
      <c r="S45" s="1000"/>
      <c r="T45" s="1000"/>
      <c r="U45" s="1000"/>
      <c r="V45" s="1001"/>
      <c r="W45" s="974" t="str">
        <f ca="1">'予選(D)'!W22</f>
        <v>Uスポーツクラブ⑤</v>
      </c>
      <c r="X45" s="974"/>
      <c r="Y45" s="1013"/>
      <c r="Z45" s="1013"/>
      <c r="AA45" s="1013"/>
      <c r="AB45" s="974" t="str">
        <f ca="1">'予選(D)'!AB22</f>
        <v>U.F.C DREAM</v>
      </c>
      <c r="AC45" s="974"/>
      <c r="AD45" s="974"/>
    </row>
    <row r="46" spans="1:30" ht="15.75" x14ac:dyDescent="0.25">
      <c r="A46" s="982"/>
      <c r="B46" s="985"/>
      <c r="C46" s="986"/>
      <c r="D46" s="1010"/>
      <c r="E46" s="1011"/>
      <c r="F46" s="1011"/>
      <c r="G46" s="1011"/>
      <c r="H46" s="1012"/>
      <c r="I46" s="991"/>
      <c r="J46" s="992"/>
      <c r="K46" s="1006"/>
      <c r="L46" s="741">
        <f>'予選(D)'!L23</f>
        <v>0</v>
      </c>
      <c r="M46" s="741" t="str">
        <f>'予選(D)'!M23</f>
        <v>-</v>
      </c>
      <c r="N46" s="741">
        <f>'予選(D)'!N23</f>
        <v>5</v>
      </c>
      <c r="O46" s="1006"/>
      <c r="P46" s="992"/>
      <c r="Q46" s="998"/>
      <c r="R46" s="1002"/>
      <c r="S46" s="1003"/>
      <c r="T46" s="1003"/>
      <c r="U46" s="1003"/>
      <c r="V46" s="1004"/>
      <c r="W46" s="974"/>
      <c r="X46" s="974"/>
      <c r="Y46" s="1013"/>
      <c r="Z46" s="1013"/>
      <c r="AA46" s="1013"/>
      <c r="AB46" s="974"/>
      <c r="AC46" s="974"/>
      <c r="AD46" s="974"/>
    </row>
    <row r="47" spans="1:30" ht="15.75" x14ac:dyDescent="0.25">
      <c r="A47" s="981">
        <f>'予選(D)'!A24</f>
        <v>4</v>
      </c>
      <c r="B47" s="983">
        <f>'予選(D)'!B24</f>
        <v>0.54166666666666663</v>
      </c>
      <c r="C47" s="984"/>
      <c r="D47" s="999" t="str">
        <f ca="1">'予選(D)'!D24</f>
        <v>Uスポーツクラブ⑤</v>
      </c>
      <c r="E47" s="1000"/>
      <c r="F47" s="1000"/>
      <c r="G47" s="1000"/>
      <c r="H47" s="1001"/>
      <c r="I47" s="989">
        <f>'予選(D)'!I24</f>
        <v>10</v>
      </c>
      <c r="J47" s="990"/>
      <c r="K47" s="1005" t="str">
        <f>'予選(D)'!K24</f>
        <v>（</v>
      </c>
      <c r="L47" s="740">
        <f>'予選(D)'!L24</f>
        <v>6</v>
      </c>
      <c r="M47" s="740" t="str">
        <f>'予選(D)'!M24</f>
        <v>-</v>
      </c>
      <c r="N47" s="740">
        <f>'予選(D)'!N24</f>
        <v>0</v>
      </c>
      <c r="O47" s="1005" t="str">
        <f>'予選(D)'!O24</f>
        <v>）</v>
      </c>
      <c r="P47" s="990">
        <f>'予選(D)'!P24</f>
        <v>0</v>
      </c>
      <c r="Q47" s="997"/>
      <c r="R47" s="999" t="str">
        <f ca="1">'予選(D)'!R24</f>
        <v>プログレス甲府昭和</v>
      </c>
      <c r="S47" s="1000"/>
      <c r="T47" s="1000"/>
      <c r="U47" s="1000"/>
      <c r="V47" s="1001"/>
      <c r="W47" s="975" t="str">
        <f ca="1">'予選(D)'!W24</f>
        <v>塩山SSS</v>
      </c>
      <c r="X47" s="976"/>
      <c r="Y47" s="976"/>
      <c r="Z47" s="976"/>
      <c r="AA47" s="977"/>
      <c r="AB47" s="974" t="str">
        <f ca="1">'予選(D)'!AB24</f>
        <v>FC.PARTIRE</v>
      </c>
      <c r="AC47" s="974"/>
      <c r="AD47" s="974"/>
    </row>
    <row r="48" spans="1:30" ht="15.75" x14ac:dyDescent="0.25">
      <c r="A48" s="982"/>
      <c r="B48" s="985"/>
      <c r="C48" s="986"/>
      <c r="D48" s="1002"/>
      <c r="E48" s="1003"/>
      <c r="F48" s="1003"/>
      <c r="G48" s="1003"/>
      <c r="H48" s="1004"/>
      <c r="I48" s="991"/>
      <c r="J48" s="992"/>
      <c r="K48" s="1006"/>
      <c r="L48" s="741">
        <f>'予選(D)'!L25</f>
        <v>4</v>
      </c>
      <c r="M48" s="741" t="str">
        <f>'予選(D)'!M25</f>
        <v>-</v>
      </c>
      <c r="N48" s="741">
        <f>'予選(D)'!N25</f>
        <v>0</v>
      </c>
      <c r="O48" s="1006"/>
      <c r="P48" s="992"/>
      <c r="Q48" s="998"/>
      <c r="R48" s="1002"/>
      <c r="S48" s="1003"/>
      <c r="T48" s="1003"/>
      <c r="U48" s="1003"/>
      <c r="V48" s="1004"/>
      <c r="W48" s="978"/>
      <c r="X48" s="979"/>
      <c r="Y48" s="979"/>
      <c r="Z48" s="979"/>
      <c r="AA48" s="980"/>
      <c r="AB48" s="974"/>
      <c r="AC48" s="974"/>
      <c r="AD48" s="974"/>
    </row>
    <row r="49" spans="1:30" ht="15.75" x14ac:dyDescent="0.25">
      <c r="A49" s="981">
        <f>'予選(D)'!A26</f>
        <v>5</v>
      </c>
      <c r="B49" s="983">
        <f>'予選(D)'!B26</f>
        <v>0.57638888888888895</v>
      </c>
      <c r="C49" s="984"/>
      <c r="D49" s="987" t="str">
        <f ca="1">'予選(D)'!D26</f>
        <v>U.F.C DREAM</v>
      </c>
      <c r="E49" s="987"/>
      <c r="F49" s="987"/>
      <c r="G49" s="987"/>
      <c r="H49" s="987"/>
      <c r="I49" s="989">
        <f>'予選(D)'!I26</f>
        <v>2</v>
      </c>
      <c r="J49" s="990"/>
      <c r="K49" s="993" t="str">
        <f>'予選(D)'!K26</f>
        <v>（</v>
      </c>
      <c r="L49" s="742">
        <f>'予選(D)'!L26</f>
        <v>0</v>
      </c>
      <c r="M49" s="740" t="str">
        <f>'予選(D)'!M26</f>
        <v>-</v>
      </c>
      <c r="N49" s="742">
        <f>'予選(D)'!N26</f>
        <v>2</v>
      </c>
      <c r="O49" s="995" t="str">
        <f>'予選(D)'!O26</f>
        <v>）</v>
      </c>
      <c r="P49" s="990">
        <f>'予選(D)'!P26</f>
        <v>3</v>
      </c>
      <c r="Q49" s="997"/>
      <c r="R49" s="987" t="str">
        <f ca="1">'予選(D)'!R26</f>
        <v>塩山SSS</v>
      </c>
      <c r="S49" s="987"/>
      <c r="T49" s="987"/>
      <c r="U49" s="987"/>
      <c r="V49" s="987"/>
      <c r="W49" s="975" t="str">
        <f ca="1">'予選(D)'!W26</f>
        <v>プログレス甲府昭和</v>
      </c>
      <c r="X49" s="976"/>
      <c r="Y49" s="976"/>
      <c r="Z49" s="976"/>
      <c r="AA49" s="977"/>
      <c r="AB49" s="974" t="str">
        <f ca="1">'予選(D)'!AB26</f>
        <v>Uスポーツクラブ⑤</v>
      </c>
      <c r="AC49" s="974"/>
      <c r="AD49" s="974"/>
    </row>
    <row r="50" spans="1:30" ht="15.75" x14ac:dyDescent="0.25">
      <c r="A50" s="982"/>
      <c r="B50" s="985"/>
      <c r="C50" s="986"/>
      <c r="D50" s="988"/>
      <c r="E50" s="988"/>
      <c r="F50" s="988"/>
      <c r="G50" s="988"/>
      <c r="H50" s="988"/>
      <c r="I50" s="991"/>
      <c r="J50" s="992"/>
      <c r="K50" s="994"/>
      <c r="L50" s="743">
        <f>'予選(D)'!L27</f>
        <v>2</v>
      </c>
      <c r="M50" s="741" t="str">
        <f>'予選(D)'!M27</f>
        <v>-</v>
      </c>
      <c r="N50" s="743">
        <f>'予選(D)'!N27</f>
        <v>1</v>
      </c>
      <c r="O50" s="996"/>
      <c r="P50" s="992"/>
      <c r="Q50" s="998"/>
      <c r="R50" s="988"/>
      <c r="S50" s="988"/>
      <c r="T50" s="988"/>
      <c r="U50" s="988"/>
      <c r="V50" s="988"/>
      <c r="W50" s="978"/>
      <c r="X50" s="979"/>
      <c r="Y50" s="979"/>
      <c r="Z50" s="979"/>
      <c r="AA50" s="980"/>
      <c r="AB50" s="974"/>
      <c r="AC50" s="974"/>
      <c r="AD50" s="974"/>
    </row>
    <row r="51" spans="1:30" ht="15.75" x14ac:dyDescent="0.25">
      <c r="A51" s="906"/>
      <c r="B51" s="907"/>
      <c r="C51" s="908"/>
      <c r="D51" s="903"/>
      <c r="E51" s="904"/>
      <c r="F51" s="904"/>
      <c r="G51" s="904"/>
      <c r="H51" s="904"/>
      <c r="I51" s="909"/>
      <c r="J51" s="909"/>
      <c r="K51" s="910"/>
      <c r="L51" s="911"/>
      <c r="M51" s="744"/>
      <c r="N51" s="911"/>
      <c r="O51" s="912"/>
      <c r="P51" s="909"/>
      <c r="Q51" s="909"/>
      <c r="R51" s="904"/>
      <c r="S51" s="904"/>
      <c r="T51" s="904"/>
      <c r="U51" s="904"/>
      <c r="V51" s="905"/>
      <c r="W51" s="913"/>
      <c r="X51" s="738"/>
      <c r="Y51" s="738"/>
      <c r="Z51" s="738"/>
      <c r="AA51" s="914"/>
      <c r="AB51" s="902"/>
      <c r="AC51" s="902"/>
      <c r="AD51" s="902"/>
    </row>
    <row r="52" spans="1:30" x14ac:dyDescent="0.2">
      <c r="A52" s="1014" t="str">
        <f>'予選(E)'!A16</f>
        <v>順序</v>
      </c>
      <c r="B52" s="1016">
        <f>'予選(E)'!B16</f>
        <v>45424</v>
      </c>
      <c r="C52" s="1017"/>
      <c r="D52" s="999" t="str">
        <f>'予選(E)'!D16</f>
        <v>E</v>
      </c>
      <c r="E52" s="1000"/>
      <c r="F52" s="1000" t="str">
        <f>'予選(E)'!F16</f>
        <v>パート</v>
      </c>
      <c r="G52" s="1000"/>
      <c r="H52" s="1000"/>
      <c r="I52" s="1000" t="str">
        <f>'予選(E)'!I16</f>
        <v>1日目</v>
      </c>
      <c r="J52" s="1000"/>
      <c r="K52" s="1000"/>
      <c r="L52" s="1000" t="str">
        <f ca="1">'予選(E)'!L16</f>
        <v>三村小</v>
      </c>
      <c r="M52" s="1000"/>
      <c r="N52" s="1000"/>
      <c r="O52" s="1000"/>
      <c r="P52" s="1000"/>
      <c r="Q52" s="1000"/>
      <c r="R52" s="1000"/>
      <c r="S52" s="1000"/>
      <c r="T52" s="1000"/>
      <c r="U52" s="1000"/>
      <c r="V52" s="1001"/>
      <c r="W52" s="975" t="str">
        <f>'予選(E)'!W16</f>
        <v>主審・４審</v>
      </c>
      <c r="X52" s="976"/>
      <c r="Y52" s="976"/>
      <c r="Z52" s="976"/>
      <c r="AA52" s="977"/>
      <c r="AB52" s="974" t="str">
        <f>'予選(E)'!AB16</f>
        <v>副審</v>
      </c>
      <c r="AC52" s="974"/>
      <c r="AD52" s="974"/>
    </row>
    <row r="53" spans="1:30" x14ac:dyDescent="0.2">
      <c r="A53" s="1015"/>
      <c r="B53" s="1018"/>
      <c r="C53" s="1019"/>
      <c r="D53" s="1002"/>
      <c r="E53" s="1003"/>
      <c r="F53" s="1003"/>
      <c r="G53" s="1003"/>
      <c r="H53" s="1003"/>
      <c r="I53" s="1003"/>
      <c r="J53" s="1003"/>
      <c r="K53" s="1003"/>
      <c r="L53" s="1003"/>
      <c r="M53" s="1003"/>
      <c r="N53" s="1003"/>
      <c r="O53" s="1003"/>
      <c r="P53" s="1003"/>
      <c r="Q53" s="1003"/>
      <c r="R53" s="1003"/>
      <c r="S53" s="1003"/>
      <c r="T53" s="1003"/>
      <c r="U53" s="1003"/>
      <c r="V53" s="1004"/>
      <c r="W53" s="978"/>
      <c r="X53" s="979"/>
      <c r="Y53" s="979"/>
      <c r="Z53" s="979"/>
      <c r="AA53" s="980"/>
      <c r="AB53" s="974"/>
      <c r="AC53" s="974"/>
      <c r="AD53" s="974"/>
    </row>
    <row r="54" spans="1:30" ht="15.75" x14ac:dyDescent="0.25">
      <c r="A54" s="981">
        <f>'予選(E)'!A18</f>
        <v>1</v>
      </c>
      <c r="B54" s="983">
        <f>'予選(E)'!B18</f>
        <v>0.4375</v>
      </c>
      <c r="C54" s="984"/>
      <c r="D54" s="988" t="str">
        <f ca="1">'予選(E)'!D18</f>
        <v>エルドラードFC</v>
      </c>
      <c r="E54" s="988"/>
      <c r="F54" s="988"/>
      <c r="G54" s="988"/>
      <c r="H54" s="988"/>
      <c r="I54" s="989">
        <f>'予選(E)'!I18</f>
        <v>3</v>
      </c>
      <c r="J54" s="990"/>
      <c r="K54" s="993" t="str">
        <f>'予選(E)'!K18</f>
        <v>（</v>
      </c>
      <c r="L54" s="742">
        <f>'予選(E)'!L18</f>
        <v>1</v>
      </c>
      <c r="M54" s="740" t="str">
        <f>'予選(E)'!M18</f>
        <v>-</v>
      </c>
      <c r="N54" s="742">
        <f>'予選(E)'!N18</f>
        <v>0</v>
      </c>
      <c r="O54" s="995" t="str">
        <f>'予選(E)'!O18</f>
        <v>）</v>
      </c>
      <c r="P54" s="990">
        <f>'予選(E)'!P18</f>
        <v>0</v>
      </c>
      <c r="Q54" s="997"/>
      <c r="R54" s="988" t="str">
        <f ca="1">'予選(E)'!R18</f>
        <v>甲府東SSS</v>
      </c>
      <c r="S54" s="988"/>
      <c r="T54" s="988"/>
      <c r="U54" s="988"/>
      <c r="V54" s="988"/>
      <c r="W54" s="974" t="str">
        <f ca="1">'予選(E)'!W18</f>
        <v>HATTA SC メニーノ</v>
      </c>
      <c r="X54" s="974"/>
      <c r="Y54" s="1013"/>
      <c r="Z54" s="1013"/>
      <c r="AA54" s="1013"/>
      <c r="AB54" s="974" t="str">
        <f ca="1">'予選(E)'!AB18</f>
        <v>玉穂FC</v>
      </c>
      <c r="AC54" s="974"/>
      <c r="AD54" s="974"/>
    </row>
    <row r="55" spans="1:30" ht="15.75" x14ac:dyDescent="0.25">
      <c r="A55" s="982"/>
      <c r="B55" s="985"/>
      <c r="C55" s="986"/>
      <c r="D55" s="988"/>
      <c r="E55" s="988"/>
      <c r="F55" s="988"/>
      <c r="G55" s="988"/>
      <c r="H55" s="988"/>
      <c r="I55" s="991"/>
      <c r="J55" s="992"/>
      <c r="K55" s="994"/>
      <c r="L55" s="743">
        <f>'予選(E)'!L19</f>
        <v>2</v>
      </c>
      <c r="M55" s="741" t="str">
        <f>'予選(E)'!M19</f>
        <v>-</v>
      </c>
      <c r="N55" s="743">
        <f>'予選(E)'!N19</f>
        <v>0</v>
      </c>
      <c r="O55" s="996"/>
      <c r="P55" s="992"/>
      <c r="Q55" s="998"/>
      <c r="R55" s="988"/>
      <c r="S55" s="988"/>
      <c r="T55" s="988"/>
      <c r="U55" s="988"/>
      <c r="V55" s="988"/>
      <c r="W55" s="974"/>
      <c r="X55" s="974"/>
      <c r="Y55" s="1013"/>
      <c r="Z55" s="1013"/>
      <c r="AA55" s="1013"/>
      <c r="AB55" s="974"/>
      <c r="AC55" s="974"/>
      <c r="AD55" s="974"/>
    </row>
    <row r="56" spans="1:30" ht="15.75" x14ac:dyDescent="0.25">
      <c r="A56" s="981">
        <f>'予選(E)'!A20</f>
        <v>2</v>
      </c>
      <c r="B56" s="983">
        <f>'予選(E)'!B20</f>
        <v>0.47222222222222227</v>
      </c>
      <c r="C56" s="984"/>
      <c r="D56" s="988" t="str">
        <f ca="1">'予選(E)'!D20</f>
        <v>八ヶ岳グランデFC⓬</v>
      </c>
      <c r="E56" s="988"/>
      <c r="F56" s="988"/>
      <c r="G56" s="988"/>
      <c r="H56" s="988"/>
      <c r="I56" s="989">
        <f>'予選(E)'!I20</f>
        <v>3</v>
      </c>
      <c r="J56" s="990"/>
      <c r="K56" s="993" t="str">
        <f>'予選(E)'!K20</f>
        <v>（</v>
      </c>
      <c r="L56" s="742">
        <f>'予選(E)'!L20</f>
        <v>1</v>
      </c>
      <c r="M56" s="740" t="str">
        <f>'予選(E)'!M20</f>
        <v>-</v>
      </c>
      <c r="N56" s="742">
        <f>'予選(E)'!N20</f>
        <v>0</v>
      </c>
      <c r="O56" s="995" t="str">
        <f>'予選(E)'!O20</f>
        <v>）</v>
      </c>
      <c r="P56" s="990">
        <f>'予選(E)'!P20</f>
        <v>0</v>
      </c>
      <c r="Q56" s="997"/>
      <c r="R56" s="988" t="str">
        <f ca="1">'予選(E)'!R20</f>
        <v>HATTA SC メニーノ</v>
      </c>
      <c r="S56" s="988"/>
      <c r="T56" s="988"/>
      <c r="U56" s="988"/>
      <c r="V56" s="988"/>
      <c r="W56" s="974" t="str">
        <f ca="1">'予選(E)'!W20</f>
        <v>エルドラードFC</v>
      </c>
      <c r="X56" s="974"/>
      <c r="Y56" s="1013"/>
      <c r="Z56" s="1013"/>
      <c r="AA56" s="1013"/>
      <c r="AB56" s="974" t="str">
        <f ca="1">'予選(E)'!AB20</f>
        <v>甲府東SSS</v>
      </c>
      <c r="AC56" s="974"/>
      <c r="AD56" s="974"/>
    </row>
    <row r="57" spans="1:30" ht="15.75" x14ac:dyDescent="0.25">
      <c r="A57" s="982"/>
      <c r="B57" s="985"/>
      <c r="C57" s="986"/>
      <c r="D57" s="988"/>
      <c r="E57" s="988"/>
      <c r="F57" s="988"/>
      <c r="G57" s="988"/>
      <c r="H57" s="988"/>
      <c r="I57" s="991"/>
      <c r="J57" s="992"/>
      <c r="K57" s="994"/>
      <c r="L57" s="743">
        <f>'予選(E)'!L21</f>
        <v>2</v>
      </c>
      <c r="M57" s="741" t="str">
        <f>'予選(E)'!M21</f>
        <v>-</v>
      </c>
      <c r="N57" s="743">
        <f>'予選(E)'!N21</f>
        <v>0</v>
      </c>
      <c r="O57" s="996"/>
      <c r="P57" s="992"/>
      <c r="Q57" s="998"/>
      <c r="R57" s="988"/>
      <c r="S57" s="988"/>
      <c r="T57" s="988"/>
      <c r="U57" s="988"/>
      <c r="V57" s="988"/>
      <c r="W57" s="974"/>
      <c r="X57" s="974"/>
      <c r="Y57" s="1013"/>
      <c r="Z57" s="1013"/>
      <c r="AA57" s="1013"/>
      <c r="AB57" s="974"/>
      <c r="AC57" s="974"/>
      <c r="AD57" s="974"/>
    </row>
    <row r="58" spans="1:30" ht="15.75" x14ac:dyDescent="0.25">
      <c r="A58" s="981">
        <f>'予選(E)'!A22</f>
        <v>3</v>
      </c>
      <c r="B58" s="983">
        <f>'予選(E)'!B22</f>
        <v>0.50694444444444442</v>
      </c>
      <c r="C58" s="984"/>
      <c r="D58" s="1007" t="str">
        <f ca="1">'予選(E)'!D22</f>
        <v>エルドラードFC</v>
      </c>
      <c r="E58" s="1008"/>
      <c r="F58" s="1008"/>
      <c r="G58" s="1008"/>
      <c r="H58" s="1009"/>
      <c r="I58" s="989">
        <f>'予選(E)'!I22</f>
        <v>0</v>
      </c>
      <c r="J58" s="990"/>
      <c r="K58" s="1005" t="str">
        <f>'予選(E)'!K22</f>
        <v>（</v>
      </c>
      <c r="L58" s="740">
        <f>'予選(E)'!L22</f>
        <v>0</v>
      </c>
      <c r="M58" s="740" t="str">
        <f>'予選(E)'!M22</f>
        <v>-</v>
      </c>
      <c r="N58" s="740">
        <f>'予選(E)'!N22</f>
        <v>0</v>
      </c>
      <c r="O58" s="1005" t="str">
        <f>'予選(E)'!O22</f>
        <v>）</v>
      </c>
      <c r="P58" s="990">
        <f>'予選(E)'!P22</f>
        <v>0</v>
      </c>
      <c r="Q58" s="997"/>
      <c r="R58" s="999" t="str">
        <f ca="1">'予選(E)'!R22</f>
        <v>玉穂FC</v>
      </c>
      <c r="S58" s="1000"/>
      <c r="T58" s="1000"/>
      <c r="U58" s="1000"/>
      <c r="V58" s="1001"/>
      <c r="W58" s="974" t="str">
        <f ca="1">'予選(E)'!W22</f>
        <v>八ヶ岳グランデFC⓬</v>
      </c>
      <c r="X58" s="974"/>
      <c r="Y58" s="1013"/>
      <c r="Z58" s="1013"/>
      <c r="AA58" s="1013"/>
      <c r="AB58" s="974" t="str">
        <f ca="1">'予選(E)'!AB22</f>
        <v>HATTA SC メニーノ</v>
      </c>
      <c r="AC58" s="974"/>
      <c r="AD58" s="974"/>
    </row>
    <row r="59" spans="1:30" ht="15.75" x14ac:dyDescent="0.25">
      <c r="A59" s="982"/>
      <c r="B59" s="985"/>
      <c r="C59" s="986"/>
      <c r="D59" s="1010"/>
      <c r="E59" s="1011"/>
      <c r="F59" s="1011"/>
      <c r="G59" s="1011"/>
      <c r="H59" s="1012"/>
      <c r="I59" s="991"/>
      <c r="J59" s="992"/>
      <c r="K59" s="1006"/>
      <c r="L59" s="741">
        <f>'予選(E)'!L23</f>
        <v>0</v>
      </c>
      <c r="M59" s="741" t="str">
        <f>'予選(E)'!M23</f>
        <v>-</v>
      </c>
      <c r="N59" s="741">
        <f>'予選(E)'!N23</f>
        <v>0</v>
      </c>
      <c r="O59" s="1006"/>
      <c r="P59" s="992"/>
      <c r="Q59" s="998"/>
      <c r="R59" s="1002"/>
      <c r="S59" s="1003"/>
      <c r="T59" s="1003"/>
      <c r="U59" s="1003"/>
      <c r="V59" s="1004"/>
      <c r="W59" s="974"/>
      <c r="X59" s="974"/>
      <c r="Y59" s="1013"/>
      <c r="Z59" s="1013"/>
      <c r="AA59" s="1013"/>
      <c r="AB59" s="974"/>
      <c r="AC59" s="974"/>
      <c r="AD59" s="974"/>
    </row>
    <row r="60" spans="1:30" ht="15.75" x14ac:dyDescent="0.25">
      <c r="A60" s="981">
        <f>'予選(E)'!A24</f>
        <v>4</v>
      </c>
      <c r="B60" s="983">
        <f>'予選(E)'!B24</f>
        <v>0.54166666666666663</v>
      </c>
      <c r="C60" s="984"/>
      <c r="D60" s="999" t="str">
        <f ca="1">'予選(E)'!D24</f>
        <v>八ヶ岳グランデFC⓬</v>
      </c>
      <c r="E60" s="1000"/>
      <c r="F60" s="1000"/>
      <c r="G60" s="1000"/>
      <c r="H60" s="1001"/>
      <c r="I60" s="989">
        <f>'予選(E)'!I24</f>
        <v>5</v>
      </c>
      <c r="J60" s="990"/>
      <c r="K60" s="1005" t="str">
        <f>'予選(E)'!K24</f>
        <v>（</v>
      </c>
      <c r="L60" s="740">
        <f>'予選(E)'!L24</f>
        <v>2</v>
      </c>
      <c r="M60" s="740" t="str">
        <f>'予選(E)'!M24</f>
        <v>-</v>
      </c>
      <c r="N60" s="740">
        <f>'予選(E)'!N24</f>
        <v>0</v>
      </c>
      <c r="O60" s="1005" t="str">
        <f>'予選(E)'!O24</f>
        <v>）</v>
      </c>
      <c r="P60" s="990">
        <f>'予選(E)'!P24</f>
        <v>0</v>
      </c>
      <c r="Q60" s="997"/>
      <c r="R60" s="999" t="str">
        <f ca="1">'予選(E)'!R24</f>
        <v>甲府東SSS</v>
      </c>
      <c r="S60" s="1000"/>
      <c r="T60" s="1000"/>
      <c r="U60" s="1000"/>
      <c r="V60" s="1001"/>
      <c r="W60" s="975" t="str">
        <f ca="1">'予選(E)'!W24</f>
        <v>玉穂FC</v>
      </c>
      <c r="X60" s="976"/>
      <c r="Y60" s="976"/>
      <c r="Z60" s="976"/>
      <c r="AA60" s="977"/>
      <c r="AB60" s="974" t="str">
        <f ca="1">'予選(E)'!AB24</f>
        <v>エルドラードFC</v>
      </c>
      <c r="AC60" s="974"/>
      <c r="AD60" s="974"/>
    </row>
    <row r="61" spans="1:30" ht="15.75" x14ac:dyDescent="0.25">
      <c r="A61" s="982"/>
      <c r="B61" s="985"/>
      <c r="C61" s="986"/>
      <c r="D61" s="1002"/>
      <c r="E61" s="1003"/>
      <c r="F61" s="1003"/>
      <c r="G61" s="1003"/>
      <c r="H61" s="1004"/>
      <c r="I61" s="991"/>
      <c r="J61" s="992"/>
      <c r="K61" s="1006"/>
      <c r="L61" s="741">
        <f>'予選(E)'!L25</f>
        <v>3</v>
      </c>
      <c r="M61" s="741" t="str">
        <f>'予選(E)'!M25</f>
        <v>-</v>
      </c>
      <c r="N61" s="741">
        <f>'予選(E)'!N25</f>
        <v>0</v>
      </c>
      <c r="O61" s="1006"/>
      <c r="P61" s="992"/>
      <c r="Q61" s="998"/>
      <c r="R61" s="1002"/>
      <c r="S61" s="1003"/>
      <c r="T61" s="1003"/>
      <c r="U61" s="1003"/>
      <c r="V61" s="1004"/>
      <c r="W61" s="978"/>
      <c r="X61" s="979"/>
      <c r="Y61" s="979"/>
      <c r="Z61" s="979"/>
      <c r="AA61" s="980"/>
      <c r="AB61" s="974"/>
      <c r="AC61" s="974"/>
      <c r="AD61" s="974"/>
    </row>
    <row r="62" spans="1:30" ht="15.75" x14ac:dyDescent="0.25">
      <c r="A62" s="981">
        <f>'予選(E)'!A26</f>
        <v>5</v>
      </c>
      <c r="B62" s="983">
        <f>'予選(E)'!B26</f>
        <v>0.57638888888888895</v>
      </c>
      <c r="C62" s="984"/>
      <c r="D62" s="987" t="str">
        <f ca="1">'予選(E)'!D26</f>
        <v>HATTA SC メニーノ</v>
      </c>
      <c r="E62" s="987"/>
      <c r="F62" s="987"/>
      <c r="G62" s="987"/>
      <c r="H62" s="987"/>
      <c r="I62" s="989">
        <f>'予選(E)'!I26</f>
        <v>0</v>
      </c>
      <c r="J62" s="990"/>
      <c r="K62" s="993" t="str">
        <f>'予選(E)'!K26</f>
        <v>（</v>
      </c>
      <c r="L62" s="742">
        <f>'予選(E)'!L26</f>
        <v>0</v>
      </c>
      <c r="M62" s="740" t="str">
        <f>'予選(E)'!M26</f>
        <v>-</v>
      </c>
      <c r="N62" s="742">
        <f>'予選(E)'!N26</f>
        <v>1</v>
      </c>
      <c r="O62" s="995" t="str">
        <f>'予選(E)'!O26</f>
        <v>）</v>
      </c>
      <c r="P62" s="990">
        <f>'予選(E)'!P26</f>
        <v>3</v>
      </c>
      <c r="Q62" s="997"/>
      <c r="R62" s="987" t="str">
        <f ca="1">'予選(E)'!R26</f>
        <v>玉穂FC</v>
      </c>
      <c r="S62" s="987"/>
      <c r="T62" s="987"/>
      <c r="U62" s="987"/>
      <c r="V62" s="987"/>
      <c r="W62" s="975" t="str">
        <f ca="1">'予選(E)'!W26</f>
        <v>甲府東SSS</v>
      </c>
      <c r="X62" s="976"/>
      <c r="Y62" s="976"/>
      <c r="Z62" s="976"/>
      <c r="AA62" s="977"/>
      <c r="AB62" s="974" t="str">
        <f ca="1">'予選(E)'!AB26</f>
        <v>八ヶ岳グランデFC⓬</v>
      </c>
      <c r="AC62" s="974"/>
      <c r="AD62" s="974"/>
    </row>
    <row r="63" spans="1:30" ht="15.75" x14ac:dyDescent="0.25">
      <c r="A63" s="982"/>
      <c r="B63" s="985"/>
      <c r="C63" s="986"/>
      <c r="D63" s="988"/>
      <c r="E63" s="988"/>
      <c r="F63" s="988"/>
      <c r="G63" s="988"/>
      <c r="H63" s="988"/>
      <c r="I63" s="991"/>
      <c r="J63" s="992"/>
      <c r="K63" s="994"/>
      <c r="L63" s="743">
        <f>'予選(E)'!L27</f>
        <v>0</v>
      </c>
      <c r="M63" s="741" t="str">
        <f>'予選(E)'!M27</f>
        <v>-</v>
      </c>
      <c r="N63" s="743">
        <f>'予選(E)'!N27</f>
        <v>2</v>
      </c>
      <c r="O63" s="996"/>
      <c r="P63" s="992"/>
      <c r="Q63" s="998"/>
      <c r="R63" s="988"/>
      <c r="S63" s="988"/>
      <c r="T63" s="988"/>
      <c r="U63" s="988"/>
      <c r="V63" s="988"/>
      <c r="W63" s="978"/>
      <c r="X63" s="979"/>
      <c r="Y63" s="979"/>
      <c r="Z63" s="979"/>
      <c r="AA63" s="980"/>
      <c r="AB63" s="974"/>
      <c r="AC63" s="974"/>
      <c r="AD63" s="974"/>
    </row>
    <row r="65" spans="1:30" x14ac:dyDescent="0.2">
      <c r="A65" s="1014" t="str">
        <f>'予選(F)'!A16</f>
        <v>順序</v>
      </c>
      <c r="B65" s="1016">
        <f>'予選(F)'!B16</f>
        <v>45424</v>
      </c>
      <c r="C65" s="1017"/>
      <c r="D65" s="999" t="str">
        <f>'予選(F)'!D16</f>
        <v>F</v>
      </c>
      <c r="E65" s="1000"/>
      <c r="F65" s="1000" t="str">
        <f>'予選(F)'!F16</f>
        <v>パート</v>
      </c>
      <c r="G65" s="1000"/>
      <c r="H65" s="1000"/>
      <c r="I65" s="1000" t="str">
        <f>'予選(F)'!I16</f>
        <v>1日目</v>
      </c>
      <c r="J65" s="1000"/>
      <c r="K65" s="1000"/>
      <c r="L65" s="1000" t="str">
        <f ca="1">'予選(F)'!L16</f>
        <v>若草南小</v>
      </c>
      <c r="M65" s="1000"/>
      <c r="N65" s="1000"/>
      <c r="O65" s="1000"/>
      <c r="P65" s="1000"/>
      <c r="Q65" s="1000"/>
      <c r="R65" s="1000"/>
      <c r="S65" s="1000"/>
      <c r="T65" s="1000"/>
      <c r="U65" s="1000"/>
      <c r="V65" s="1001"/>
      <c r="W65" s="975" t="str">
        <f>'予選(F)'!W16</f>
        <v>主審・４審</v>
      </c>
      <c r="X65" s="976"/>
      <c r="Y65" s="976"/>
      <c r="Z65" s="976"/>
      <c r="AA65" s="977"/>
      <c r="AB65" s="974" t="str">
        <f>'予選(F)'!AB16</f>
        <v>副審</v>
      </c>
      <c r="AC65" s="974"/>
      <c r="AD65" s="974"/>
    </row>
    <row r="66" spans="1:30" x14ac:dyDescent="0.2">
      <c r="A66" s="1015"/>
      <c r="B66" s="1018"/>
      <c r="C66" s="1019"/>
      <c r="D66" s="1002"/>
      <c r="E66" s="1003"/>
      <c r="F66" s="1003"/>
      <c r="G66" s="1003"/>
      <c r="H66" s="1003"/>
      <c r="I66" s="1003"/>
      <c r="J66" s="1003"/>
      <c r="K66" s="1003"/>
      <c r="L66" s="1003"/>
      <c r="M66" s="1003"/>
      <c r="N66" s="1003"/>
      <c r="O66" s="1003"/>
      <c r="P66" s="1003"/>
      <c r="Q66" s="1003"/>
      <c r="R66" s="1003"/>
      <c r="S66" s="1003"/>
      <c r="T66" s="1003"/>
      <c r="U66" s="1003"/>
      <c r="V66" s="1004"/>
      <c r="W66" s="978"/>
      <c r="X66" s="979"/>
      <c r="Y66" s="979"/>
      <c r="Z66" s="979"/>
      <c r="AA66" s="980"/>
      <c r="AB66" s="974"/>
      <c r="AC66" s="974"/>
      <c r="AD66" s="974"/>
    </row>
    <row r="67" spans="1:30" ht="15.75" x14ac:dyDescent="0.25">
      <c r="A67" s="981">
        <f>'予選(F)'!A18</f>
        <v>1</v>
      </c>
      <c r="B67" s="983">
        <f>'予選(F)'!B18</f>
        <v>0.4375</v>
      </c>
      <c r="C67" s="984"/>
      <c r="D67" s="988" t="str">
        <f ca="1">'予選(F)'!D18</f>
        <v>増穂SC</v>
      </c>
      <c r="E67" s="988"/>
      <c r="F67" s="988"/>
      <c r="G67" s="988"/>
      <c r="H67" s="988"/>
      <c r="I67" s="989">
        <f>'予選(F)'!I18</f>
        <v>0</v>
      </c>
      <c r="J67" s="990"/>
      <c r="K67" s="993" t="str">
        <f>'予選(F)'!K18</f>
        <v>（</v>
      </c>
      <c r="L67" s="742">
        <f>'予選(F)'!L18</f>
        <v>0</v>
      </c>
      <c r="M67" s="740" t="str">
        <f>'予選(F)'!M18</f>
        <v>-</v>
      </c>
      <c r="N67" s="742">
        <f>'予選(F)'!N18</f>
        <v>1</v>
      </c>
      <c r="O67" s="995" t="str">
        <f>'予選(F)'!O18</f>
        <v>）</v>
      </c>
      <c r="P67" s="990">
        <f>'予選(F)'!P18</f>
        <v>1</v>
      </c>
      <c r="Q67" s="997"/>
      <c r="R67" s="988" t="str">
        <f ca="1">'予選(F)'!R18</f>
        <v>エルフシュリット一宮</v>
      </c>
      <c r="S67" s="988"/>
      <c r="T67" s="988"/>
      <c r="U67" s="988"/>
      <c r="V67" s="988"/>
      <c r="W67" s="974" t="str">
        <f ca="1">'予選(F)'!W18</f>
        <v>勝沼SSS</v>
      </c>
      <c r="X67" s="974"/>
      <c r="Y67" s="1013"/>
      <c r="Z67" s="1013"/>
      <c r="AA67" s="1013"/>
      <c r="AB67" s="974" t="str">
        <f ca="1">'予選(F)'!AB18</f>
        <v>若草バイキング</v>
      </c>
      <c r="AC67" s="974"/>
      <c r="AD67" s="974"/>
    </row>
    <row r="68" spans="1:30" ht="15.75" x14ac:dyDescent="0.25">
      <c r="A68" s="982"/>
      <c r="B68" s="985"/>
      <c r="C68" s="986"/>
      <c r="D68" s="988"/>
      <c r="E68" s="988"/>
      <c r="F68" s="988"/>
      <c r="G68" s="988"/>
      <c r="H68" s="988"/>
      <c r="I68" s="991"/>
      <c r="J68" s="992"/>
      <c r="K68" s="994"/>
      <c r="L68" s="743">
        <f>'予選(F)'!L19</f>
        <v>0</v>
      </c>
      <c r="M68" s="741" t="str">
        <f>'予選(F)'!M19</f>
        <v>-</v>
      </c>
      <c r="N68" s="743">
        <f>'予選(F)'!N19</f>
        <v>0</v>
      </c>
      <c r="O68" s="996"/>
      <c r="P68" s="992"/>
      <c r="Q68" s="998"/>
      <c r="R68" s="988"/>
      <c r="S68" s="988"/>
      <c r="T68" s="988"/>
      <c r="U68" s="988"/>
      <c r="V68" s="988"/>
      <c r="W68" s="974"/>
      <c r="X68" s="974"/>
      <c r="Y68" s="1013"/>
      <c r="Z68" s="1013"/>
      <c r="AA68" s="1013"/>
      <c r="AB68" s="974"/>
      <c r="AC68" s="974"/>
      <c r="AD68" s="974"/>
    </row>
    <row r="69" spans="1:30" ht="15.75" x14ac:dyDescent="0.25">
      <c r="A69" s="981">
        <f>'予選(F)'!A20</f>
        <v>2</v>
      </c>
      <c r="B69" s="983">
        <f>'予選(F)'!B20</f>
        <v>0.47222222222222227</v>
      </c>
      <c r="C69" s="984"/>
      <c r="D69" s="988" t="str">
        <f ca="1">'予選(F)'!D20</f>
        <v>フォルトゥナU-12④</v>
      </c>
      <c r="E69" s="988"/>
      <c r="F69" s="988"/>
      <c r="G69" s="988"/>
      <c r="H69" s="988"/>
      <c r="I69" s="989">
        <f>'予選(F)'!I20</f>
        <v>14</v>
      </c>
      <c r="J69" s="990"/>
      <c r="K69" s="993" t="str">
        <f>'予選(F)'!K20</f>
        <v>（</v>
      </c>
      <c r="L69" s="742">
        <f>'予選(F)'!L20</f>
        <v>10</v>
      </c>
      <c r="M69" s="740" t="str">
        <f>'予選(F)'!M20</f>
        <v>-</v>
      </c>
      <c r="N69" s="742">
        <f>'予選(F)'!N20</f>
        <v>0</v>
      </c>
      <c r="O69" s="995" t="str">
        <f>'予選(F)'!O20</f>
        <v>）</v>
      </c>
      <c r="P69" s="990">
        <f>'予選(F)'!P20</f>
        <v>0</v>
      </c>
      <c r="Q69" s="997"/>
      <c r="R69" s="988" t="str">
        <f ca="1">'予選(F)'!R20</f>
        <v>勝沼SSS</v>
      </c>
      <c r="S69" s="988"/>
      <c r="T69" s="988"/>
      <c r="U69" s="988"/>
      <c r="V69" s="988"/>
      <c r="W69" s="974" t="str">
        <f ca="1">'予選(F)'!W20</f>
        <v>増穂SC</v>
      </c>
      <c r="X69" s="974"/>
      <c r="Y69" s="1013"/>
      <c r="Z69" s="1013"/>
      <c r="AA69" s="1013"/>
      <c r="AB69" s="974" t="str">
        <f ca="1">'予選(F)'!AB20</f>
        <v>エルフシュリット一宮</v>
      </c>
      <c r="AC69" s="974"/>
      <c r="AD69" s="974"/>
    </row>
    <row r="70" spans="1:30" ht="15.75" x14ac:dyDescent="0.25">
      <c r="A70" s="982"/>
      <c r="B70" s="985"/>
      <c r="C70" s="986"/>
      <c r="D70" s="988"/>
      <c r="E70" s="988"/>
      <c r="F70" s="988"/>
      <c r="G70" s="988"/>
      <c r="H70" s="988"/>
      <c r="I70" s="991"/>
      <c r="J70" s="992"/>
      <c r="K70" s="994"/>
      <c r="L70" s="743">
        <f>'予選(F)'!L21</f>
        <v>4</v>
      </c>
      <c r="M70" s="741" t="str">
        <f>'予選(F)'!M21</f>
        <v>-</v>
      </c>
      <c r="N70" s="743">
        <f>'予選(F)'!N21</f>
        <v>0</v>
      </c>
      <c r="O70" s="996"/>
      <c r="P70" s="992"/>
      <c r="Q70" s="998"/>
      <c r="R70" s="988"/>
      <c r="S70" s="988"/>
      <c r="T70" s="988"/>
      <c r="U70" s="988"/>
      <c r="V70" s="988"/>
      <c r="W70" s="974"/>
      <c r="X70" s="974"/>
      <c r="Y70" s="1013"/>
      <c r="Z70" s="1013"/>
      <c r="AA70" s="1013"/>
      <c r="AB70" s="974"/>
      <c r="AC70" s="974"/>
      <c r="AD70" s="974"/>
    </row>
    <row r="71" spans="1:30" ht="15.75" x14ac:dyDescent="0.25">
      <c r="A71" s="981">
        <f>'予選(F)'!A22</f>
        <v>3</v>
      </c>
      <c r="B71" s="983">
        <f>'予選(F)'!B22</f>
        <v>0.50694444444444442</v>
      </c>
      <c r="C71" s="984"/>
      <c r="D71" s="1007" t="str">
        <f ca="1">'予選(F)'!D22</f>
        <v>増穂SC</v>
      </c>
      <c r="E71" s="1008"/>
      <c r="F71" s="1008"/>
      <c r="G71" s="1008"/>
      <c r="H71" s="1009"/>
      <c r="I71" s="989">
        <f>'予選(F)'!I22</f>
        <v>3</v>
      </c>
      <c r="J71" s="990"/>
      <c r="K71" s="1005" t="str">
        <f>'予選(F)'!K22</f>
        <v>（</v>
      </c>
      <c r="L71" s="740">
        <f>'予選(F)'!L22</f>
        <v>1</v>
      </c>
      <c r="M71" s="740" t="str">
        <f>'予選(F)'!M22</f>
        <v>-</v>
      </c>
      <c r="N71" s="740">
        <f>'予選(F)'!N22</f>
        <v>0</v>
      </c>
      <c r="O71" s="1005" t="str">
        <f>'予選(F)'!O22</f>
        <v>）</v>
      </c>
      <c r="P71" s="990">
        <f>'予選(F)'!P22</f>
        <v>0</v>
      </c>
      <c r="Q71" s="997"/>
      <c r="R71" s="999" t="str">
        <f ca="1">'予選(F)'!R22</f>
        <v>若草バイキング</v>
      </c>
      <c r="S71" s="1000"/>
      <c r="T71" s="1000"/>
      <c r="U71" s="1000"/>
      <c r="V71" s="1001"/>
      <c r="W71" s="974" t="str">
        <f ca="1">'予選(F)'!W22</f>
        <v>フォルトゥナU-12④</v>
      </c>
      <c r="X71" s="974"/>
      <c r="Y71" s="1013"/>
      <c r="Z71" s="1013"/>
      <c r="AA71" s="1013"/>
      <c r="AB71" s="974" t="str">
        <f ca="1">'予選(F)'!AB22</f>
        <v>勝沼SSS</v>
      </c>
      <c r="AC71" s="974"/>
      <c r="AD71" s="974"/>
    </row>
    <row r="72" spans="1:30" ht="15.75" x14ac:dyDescent="0.25">
      <c r="A72" s="982"/>
      <c r="B72" s="985"/>
      <c r="C72" s="986"/>
      <c r="D72" s="1010"/>
      <c r="E72" s="1011"/>
      <c r="F72" s="1011"/>
      <c r="G72" s="1011"/>
      <c r="H72" s="1012"/>
      <c r="I72" s="991"/>
      <c r="J72" s="992"/>
      <c r="K72" s="1006"/>
      <c r="L72" s="741">
        <f>'予選(F)'!L23</f>
        <v>2</v>
      </c>
      <c r="M72" s="741" t="str">
        <f>'予選(F)'!M23</f>
        <v>-</v>
      </c>
      <c r="N72" s="741">
        <f>'予選(F)'!N23</f>
        <v>0</v>
      </c>
      <c r="O72" s="1006"/>
      <c r="P72" s="992"/>
      <c r="Q72" s="998"/>
      <c r="R72" s="1002"/>
      <c r="S72" s="1003"/>
      <c r="T72" s="1003"/>
      <c r="U72" s="1003"/>
      <c r="V72" s="1004"/>
      <c r="W72" s="974"/>
      <c r="X72" s="974"/>
      <c r="Y72" s="1013"/>
      <c r="Z72" s="1013"/>
      <c r="AA72" s="1013"/>
      <c r="AB72" s="974"/>
      <c r="AC72" s="974"/>
      <c r="AD72" s="974"/>
    </row>
    <row r="73" spans="1:30" ht="15.75" x14ac:dyDescent="0.25">
      <c r="A73" s="981">
        <f>'予選(F)'!A24</f>
        <v>4</v>
      </c>
      <c r="B73" s="983">
        <f>'予選(F)'!B24</f>
        <v>0.54166666666666663</v>
      </c>
      <c r="C73" s="984"/>
      <c r="D73" s="999" t="str">
        <f ca="1">'予選(F)'!D24</f>
        <v>フォルトゥナU-12④</v>
      </c>
      <c r="E73" s="1000"/>
      <c r="F73" s="1000"/>
      <c r="G73" s="1000"/>
      <c r="H73" s="1001"/>
      <c r="I73" s="989">
        <f>'予選(F)'!I24</f>
        <v>4</v>
      </c>
      <c r="J73" s="990"/>
      <c r="K73" s="1005" t="str">
        <f>'予選(F)'!K24</f>
        <v>（</v>
      </c>
      <c r="L73" s="740">
        <f>'予選(F)'!L24</f>
        <v>0</v>
      </c>
      <c r="M73" s="740" t="str">
        <f>'予選(F)'!M24</f>
        <v>-</v>
      </c>
      <c r="N73" s="740">
        <f>'予選(F)'!N24</f>
        <v>0</v>
      </c>
      <c r="O73" s="1005" t="str">
        <f>'予選(F)'!O24</f>
        <v>）</v>
      </c>
      <c r="P73" s="990">
        <f>'予選(F)'!P24</f>
        <v>0</v>
      </c>
      <c r="Q73" s="997"/>
      <c r="R73" s="999" t="str">
        <f ca="1">'予選(F)'!R24</f>
        <v>エルフシュリット一宮</v>
      </c>
      <c r="S73" s="1000"/>
      <c r="T73" s="1000"/>
      <c r="U73" s="1000"/>
      <c r="V73" s="1001"/>
      <c r="W73" s="975" t="str">
        <f ca="1">'予選(F)'!W24</f>
        <v>若草バイキング</v>
      </c>
      <c r="X73" s="976"/>
      <c r="Y73" s="976"/>
      <c r="Z73" s="976"/>
      <c r="AA73" s="977"/>
      <c r="AB73" s="974" t="str">
        <f ca="1">'予選(F)'!AB24</f>
        <v>増穂SC</v>
      </c>
      <c r="AC73" s="974"/>
      <c r="AD73" s="974"/>
    </row>
    <row r="74" spans="1:30" ht="15.75" x14ac:dyDescent="0.25">
      <c r="A74" s="982"/>
      <c r="B74" s="985"/>
      <c r="C74" s="986"/>
      <c r="D74" s="1002"/>
      <c r="E74" s="1003"/>
      <c r="F74" s="1003"/>
      <c r="G74" s="1003"/>
      <c r="H74" s="1004"/>
      <c r="I74" s="991"/>
      <c r="J74" s="992"/>
      <c r="K74" s="1006"/>
      <c r="L74" s="741">
        <f>'予選(F)'!L25</f>
        <v>4</v>
      </c>
      <c r="M74" s="741" t="str">
        <f>'予選(F)'!M25</f>
        <v>-</v>
      </c>
      <c r="N74" s="741">
        <f>'予選(F)'!N25</f>
        <v>0</v>
      </c>
      <c r="O74" s="1006"/>
      <c r="P74" s="992"/>
      <c r="Q74" s="998"/>
      <c r="R74" s="1002"/>
      <c r="S74" s="1003"/>
      <c r="T74" s="1003"/>
      <c r="U74" s="1003"/>
      <c r="V74" s="1004"/>
      <c r="W74" s="978"/>
      <c r="X74" s="979"/>
      <c r="Y74" s="979"/>
      <c r="Z74" s="979"/>
      <c r="AA74" s="980"/>
      <c r="AB74" s="974"/>
      <c r="AC74" s="974"/>
      <c r="AD74" s="974"/>
    </row>
    <row r="75" spans="1:30" ht="15.75" x14ac:dyDescent="0.25">
      <c r="A75" s="981">
        <f>'予選(F)'!A26</f>
        <v>5</v>
      </c>
      <c r="B75" s="983">
        <f>'予選(F)'!B26</f>
        <v>0.57638888888888895</v>
      </c>
      <c r="C75" s="984"/>
      <c r="D75" s="987" t="str">
        <f ca="1">'予選(F)'!D26</f>
        <v>勝沼SSS</v>
      </c>
      <c r="E75" s="987"/>
      <c r="F75" s="987"/>
      <c r="G75" s="987"/>
      <c r="H75" s="987"/>
      <c r="I75" s="989">
        <f>'予選(F)'!I26</f>
        <v>1</v>
      </c>
      <c r="J75" s="990"/>
      <c r="K75" s="993" t="str">
        <f>'予選(F)'!K26</f>
        <v>（</v>
      </c>
      <c r="L75" s="742">
        <f>'予選(F)'!L26</f>
        <v>1</v>
      </c>
      <c r="M75" s="740" t="str">
        <f>'予選(F)'!M26</f>
        <v>-</v>
      </c>
      <c r="N75" s="742">
        <f>'予選(F)'!N26</f>
        <v>2</v>
      </c>
      <c r="O75" s="995" t="str">
        <f>'予選(F)'!O26</f>
        <v>）</v>
      </c>
      <c r="P75" s="990">
        <f>'予選(F)'!P26</f>
        <v>2</v>
      </c>
      <c r="Q75" s="997"/>
      <c r="R75" s="987" t="str">
        <f ca="1">'予選(F)'!R26</f>
        <v>若草バイキング</v>
      </c>
      <c r="S75" s="987"/>
      <c r="T75" s="987"/>
      <c r="U75" s="987"/>
      <c r="V75" s="987"/>
      <c r="W75" s="975" t="str">
        <f ca="1">'予選(F)'!W26</f>
        <v>エルフシュリット一宮</v>
      </c>
      <c r="X75" s="976"/>
      <c r="Y75" s="976"/>
      <c r="Z75" s="976"/>
      <c r="AA75" s="977"/>
      <c r="AB75" s="974" t="str">
        <f ca="1">'予選(F)'!AB26</f>
        <v>フォルトゥナU-12④</v>
      </c>
      <c r="AC75" s="974"/>
      <c r="AD75" s="974"/>
    </row>
    <row r="76" spans="1:30" ht="15.75" x14ac:dyDescent="0.25">
      <c r="A76" s="982"/>
      <c r="B76" s="985"/>
      <c r="C76" s="986"/>
      <c r="D76" s="988"/>
      <c r="E76" s="988"/>
      <c r="F76" s="988"/>
      <c r="G76" s="988"/>
      <c r="H76" s="988"/>
      <c r="I76" s="991"/>
      <c r="J76" s="992"/>
      <c r="K76" s="994"/>
      <c r="L76" s="743">
        <f>'予選(F)'!L27</f>
        <v>0</v>
      </c>
      <c r="M76" s="741" t="str">
        <f>'予選(F)'!M27</f>
        <v>-</v>
      </c>
      <c r="N76" s="743">
        <f>'予選(F)'!N27</f>
        <v>0</v>
      </c>
      <c r="O76" s="996"/>
      <c r="P76" s="992"/>
      <c r="Q76" s="998"/>
      <c r="R76" s="988"/>
      <c r="S76" s="988"/>
      <c r="T76" s="988"/>
      <c r="U76" s="988"/>
      <c r="V76" s="988"/>
      <c r="W76" s="978"/>
      <c r="X76" s="979"/>
      <c r="Y76" s="979"/>
      <c r="Z76" s="979"/>
      <c r="AA76" s="980"/>
      <c r="AB76" s="974"/>
      <c r="AC76" s="974"/>
      <c r="AD76" s="974"/>
    </row>
    <row r="89" spans="1:30" x14ac:dyDescent="0.2">
      <c r="A89" s="1014" t="str">
        <f>'予選(G)'!A16</f>
        <v>順序</v>
      </c>
      <c r="B89" s="1016">
        <f>'予選(G)'!B16</f>
        <v>45424</v>
      </c>
      <c r="C89" s="1017"/>
      <c r="D89" s="999" t="str">
        <f>'予選(G)'!D16</f>
        <v>G</v>
      </c>
      <c r="E89" s="1000"/>
      <c r="F89" s="1000" t="str">
        <f>'予選(G)'!F16</f>
        <v>パート</v>
      </c>
      <c r="G89" s="1000"/>
      <c r="H89" s="1000"/>
      <c r="I89" s="1000" t="str">
        <f>'予選(G)'!I16</f>
        <v>1日目</v>
      </c>
      <c r="J89" s="1000"/>
      <c r="K89" s="1000"/>
      <c r="L89" s="1000" t="str">
        <f ca="1">'予選(G)'!L16</f>
        <v>朝日小</v>
      </c>
      <c r="M89" s="1000"/>
      <c r="N89" s="1000"/>
      <c r="O89" s="1000"/>
      <c r="P89" s="1000"/>
      <c r="Q89" s="1000"/>
      <c r="R89" s="1000"/>
      <c r="S89" s="1000"/>
      <c r="T89" s="1000"/>
      <c r="U89" s="1000"/>
      <c r="V89" s="1001"/>
      <c r="W89" s="975" t="str">
        <f>'予選(G)'!W16</f>
        <v>主審・４審</v>
      </c>
      <c r="X89" s="976"/>
      <c r="Y89" s="976"/>
      <c r="Z89" s="976"/>
      <c r="AA89" s="977"/>
      <c r="AB89" s="974" t="str">
        <f>'予選(G)'!AB16</f>
        <v>副審</v>
      </c>
      <c r="AC89" s="974"/>
      <c r="AD89" s="974"/>
    </row>
    <row r="90" spans="1:30" x14ac:dyDescent="0.2">
      <c r="A90" s="1015"/>
      <c r="B90" s="1018"/>
      <c r="C90" s="1019"/>
      <c r="D90" s="1002"/>
      <c r="E90" s="1003"/>
      <c r="F90" s="1003"/>
      <c r="G90" s="1003"/>
      <c r="H90" s="1003"/>
      <c r="I90" s="1003"/>
      <c r="J90" s="1003"/>
      <c r="K90" s="1003"/>
      <c r="L90" s="1003"/>
      <c r="M90" s="1003"/>
      <c r="N90" s="1003"/>
      <c r="O90" s="1003"/>
      <c r="P90" s="1003"/>
      <c r="Q90" s="1003"/>
      <c r="R90" s="1003"/>
      <c r="S90" s="1003"/>
      <c r="T90" s="1003"/>
      <c r="U90" s="1003"/>
      <c r="V90" s="1004"/>
      <c r="W90" s="978"/>
      <c r="X90" s="979"/>
      <c r="Y90" s="979"/>
      <c r="Z90" s="979"/>
      <c r="AA90" s="980"/>
      <c r="AB90" s="974"/>
      <c r="AC90" s="974"/>
      <c r="AD90" s="974"/>
    </row>
    <row r="91" spans="1:30" ht="15.75" x14ac:dyDescent="0.25">
      <c r="A91" s="981">
        <f>'予選(G)'!A18</f>
        <v>1</v>
      </c>
      <c r="B91" s="983">
        <f>'予選(G)'!B18</f>
        <v>0.4375</v>
      </c>
      <c r="C91" s="984"/>
      <c r="D91" s="988" t="str">
        <f ca="1">'予選(G)'!D18</f>
        <v>ヴァリエ都留</v>
      </c>
      <c r="E91" s="988"/>
      <c r="F91" s="988"/>
      <c r="G91" s="988"/>
      <c r="H91" s="988"/>
      <c r="I91" s="989">
        <f>'予選(G)'!I18</f>
        <v>1</v>
      </c>
      <c r="J91" s="990"/>
      <c r="K91" s="993" t="str">
        <f>'予選(G)'!K18</f>
        <v>（</v>
      </c>
      <c r="L91" s="742">
        <f>'予選(G)'!L18</f>
        <v>1</v>
      </c>
      <c r="M91" s="740" t="str">
        <f>'予選(G)'!M18</f>
        <v>-</v>
      </c>
      <c r="N91" s="742">
        <f>'予選(G)'!N18</f>
        <v>1</v>
      </c>
      <c r="O91" s="995" t="str">
        <f>'予選(G)'!O18</f>
        <v>）</v>
      </c>
      <c r="P91" s="990">
        <f>'予選(G)'!P18</f>
        <v>4</v>
      </c>
      <c r="Q91" s="997"/>
      <c r="R91" s="988" t="str">
        <f ca="1">'予選(G)'!R18</f>
        <v>アバンソFC</v>
      </c>
      <c r="S91" s="988"/>
      <c r="T91" s="988"/>
      <c r="U91" s="988"/>
      <c r="V91" s="988"/>
      <c r="W91" s="974" t="str">
        <f ca="1">'予選(G)'!W18</f>
        <v>身延ユナイテッド</v>
      </c>
      <c r="X91" s="974"/>
      <c r="Y91" s="1013"/>
      <c r="Z91" s="1013"/>
      <c r="AA91" s="1013"/>
      <c r="AB91" s="974" t="str">
        <f ca="1">'予選(G)'!AB18</f>
        <v>甲府相川JFC</v>
      </c>
      <c r="AC91" s="974"/>
      <c r="AD91" s="974"/>
    </row>
    <row r="92" spans="1:30" ht="15.75" x14ac:dyDescent="0.25">
      <c r="A92" s="982"/>
      <c r="B92" s="985"/>
      <c r="C92" s="986"/>
      <c r="D92" s="988"/>
      <c r="E92" s="988"/>
      <c r="F92" s="988"/>
      <c r="G92" s="988"/>
      <c r="H92" s="988"/>
      <c r="I92" s="991"/>
      <c r="J92" s="992"/>
      <c r="K92" s="994"/>
      <c r="L92" s="743">
        <f>'予選(G)'!L19</f>
        <v>0</v>
      </c>
      <c r="M92" s="741" t="str">
        <f>'予選(G)'!M19</f>
        <v>-</v>
      </c>
      <c r="N92" s="743">
        <f>'予選(G)'!N19</f>
        <v>3</v>
      </c>
      <c r="O92" s="996"/>
      <c r="P92" s="992"/>
      <c r="Q92" s="998"/>
      <c r="R92" s="988"/>
      <c r="S92" s="988"/>
      <c r="T92" s="988"/>
      <c r="U92" s="988"/>
      <c r="V92" s="988"/>
      <c r="W92" s="974"/>
      <c r="X92" s="974"/>
      <c r="Y92" s="1013"/>
      <c r="Z92" s="1013"/>
      <c r="AA92" s="1013"/>
      <c r="AB92" s="974"/>
      <c r="AC92" s="974"/>
      <c r="AD92" s="974"/>
    </row>
    <row r="93" spans="1:30" ht="15.75" x14ac:dyDescent="0.25">
      <c r="A93" s="981">
        <f>'予選(G)'!A20</f>
        <v>2</v>
      </c>
      <c r="B93" s="983">
        <f>'予選(G)'!B20</f>
        <v>0.47222222222222227</v>
      </c>
      <c r="C93" s="984"/>
      <c r="D93" s="988" t="str">
        <f ca="1">'予選(G)'!D20</f>
        <v>FantasistaFC③</v>
      </c>
      <c r="E93" s="988"/>
      <c r="F93" s="988"/>
      <c r="G93" s="988"/>
      <c r="H93" s="988"/>
      <c r="I93" s="989">
        <f>'予選(G)'!I20</f>
        <v>2</v>
      </c>
      <c r="J93" s="990"/>
      <c r="K93" s="993" t="str">
        <f>'予選(G)'!K20</f>
        <v>（</v>
      </c>
      <c r="L93" s="742">
        <f>'予選(G)'!L20</f>
        <v>2</v>
      </c>
      <c r="M93" s="740" t="str">
        <f>'予選(G)'!M20</f>
        <v>-</v>
      </c>
      <c r="N93" s="742">
        <f>'予選(G)'!N20</f>
        <v>0</v>
      </c>
      <c r="O93" s="995" t="str">
        <f>'予選(G)'!O20</f>
        <v>）</v>
      </c>
      <c r="P93" s="990">
        <f>'予選(G)'!P20</f>
        <v>1</v>
      </c>
      <c r="Q93" s="997"/>
      <c r="R93" s="988" t="str">
        <f ca="1">'予選(G)'!R20</f>
        <v>身延ユナイテッド</v>
      </c>
      <c r="S93" s="988"/>
      <c r="T93" s="988"/>
      <c r="U93" s="988"/>
      <c r="V93" s="988"/>
      <c r="W93" s="974" t="str">
        <f ca="1">'予選(G)'!W20</f>
        <v>ヴァリエ都留</v>
      </c>
      <c r="X93" s="974"/>
      <c r="Y93" s="1013"/>
      <c r="Z93" s="1013"/>
      <c r="AA93" s="1013"/>
      <c r="AB93" s="974" t="str">
        <f ca="1">'予選(G)'!AB20</f>
        <v>アバンソFC</v>
      </c>
      <c r="AC93" s="974"/>
      <c r="AD93" s="974"/>
    </row>
    <row r="94" spans="1:30" ht="15.75" x14ac:dyDescent="0.25">
      <c r="A94" s="982"/>
      <c r="B94" s="985"/>
      <c r="C94" s="986"/>
      <c r="D94" s="988"/>
      <c r="E94" s="988"/>
      <c r="F94" s="988"/>
      <c r="G94" s="988"/>
      <c r="H94" s="988"/>
      <c r="I94" s="991"/>
      <c r="J94" s="992"/>
      <c r="K94" s="994"/>
      <c r="L94" s="743">
        <f>'予選(G)'!L21</f>
        <v>0</v>
      </c>
      <c r="M94" s="741" t="str">
        <f>'予選(G)'!M21</f>
        <v>-</v>
      </c>
      <c r="N94" s="743">
        <f>'予選(G)'!N21</f>
        <v>1</v>
      </c>
      <c r="O94" s="996"/>
      <c r="P94" s="992"/>
      <c r="Q94" s="998"/>
      <c r="R94" s="988"/>
      <c r="S94" s="988"/>
      <c r="T94" s="988"/>
      <c r="U94" s="988"/>
      <c r="V94" s="988"/>
      <c r="W94" s="974"/>
      <c r="X94" s="974"/>
      <c r="Y94" s="1013"/>
      <c r="Z94" s="1013"/>
      <c r="AA94" s="1013"/>
      <c r="AB94" s="974"/>
      <c r="AC94" s="974"/>
      <c r="AD94" s="974"/>
    </row>
    <row r="95" spans="1:30" ht="15.75" x14ac:dyDescent="0.25">
      <c r="A95" s="981">
        <f>'予選(G)'!A22</f>
        <v>3</v>
      </c>
      <c r="B95" s="983">
        <f>'予選(G)'!B22</f>
        <v>0.50694444444444442</v>
      </c>
      <c r="C95" s="984"/>
      <c r="D95" s="1007" t="str">
        <f ca="1">'予選(G)'!D22</f>
        <v>ヴァリエ都留</v>
      </c>
      <c r="E95" s="1008"/>
      <c r="F95" s="1008"/>
      <c r="G95" s="1008"/>
      <c r="H95" s="1009"/>
      <c r="I95" s="989">
        <f>'予選(G)'!I22</f>
        <v>2</v>
      </c>
      <c r="J95" s="990"/>
      <c r="K95" s="1005" t="str">
        <f>'予選(G)'!K22</f>
        <v>（</v>
      </c>
      <c r="L95" s="740">
        <f>'予選(G)'!L22</f>
        <v>0</v>
      </c>
      <c r="M95" s="740" t="str">
        <f>'予選(G)'!M22</f>
        <v>-</v>
      </c>
      <c r="N95" s="740">
        <f>'予選(G)'!N22</f>
        <v>1</v>
      </c>
      <c r="O95" s="1005" t="str">
        <f>'予選(G)'!O22</f>
        <v>）</v>
      </c>
      <c r="P95" s="990">
        <f>'予選(G)'!P22</f>
        <v>2</v>
      </c>
      <c r="Q95" s="997"/>
      <c r="R95" s="999" t="str">
        <f ca="1">'予選(G)'!R22</f>
        <v>甲府相川JFC</v>
      </c>
      <c r="S95" s="1000"/>
      <c r="T95" s="1000"/>
      <c r="U95" s="1000"/>
      <c r="V95" s="1001"/>
      <c r="W95" s="974" t="str">
        <f ca="1">'予選(G)'!W22</f>
        <v>FantasistaFC③</v>
      </c>
      <c r="X95" s="974"/>
      <c r="Y95" s="1013"/>
      <c r="Z95" s="1013"/>
      <c r="AA95" s="1013"/>
      <c r="AB95" s="974" t="str">
        <f ca="1">'予選(G)'!AB22</f>
        <v>身延ユナイテッド</v>
      </c>
      <c r="AC95" s="974"/>
      <c r="AD95" s="974"/>
    </row>
    <row r="96" spans="1:30" ht="15.75" x14ac:dyDescent="0.25">
      <c r="A96" s="982"/>
      <c r="B96" s="985"/>
      <c r="C96" s="986"/>
      <c r="D96" s="1010"/>
      <c r="E96" s="1011"/>
      <c r="F96" s="1011"/>
      <c r="G96" s="1011"/>
      <c r="H96" s="1012"/>
      <c r="I96" s="991"/>
      <c r="J96" s="992"/>
      <c r="K96" s="1006"/>
      <c r="L96" s="741">
        <f>'予選(G)'!L23</f>
        <v>2</v>
      </c>
      <c r="M96" s="741" t="str">
        <f>'予選(G)'!M23</f>
        <v>-</v>
      </c>
      <c r="N96" s="741">
        <f>'予選(G)'!N23</f>
        <v>1</v>
      </c>
      <c r="O96" s="1006"/>
      <c r="P96" s="992"/>
      <c r="Q96" s="998"/>
      <c r="R96" s="1002"/>
      <c r="S96" s="1003"/>
      <c r="T96" s="1003"/>
      <c r="U96" s="1003"/>
      <c r="V96" s="1004"/>
      <c r="W96" s="974"/>
      <c r="X96" s="974"/>
      <c r="Y96" s="1013"/>
      <c r="Z96" s="1013"/>
      <c r="AA96" s="1013"/>
      <c r="AB96" s="974"/>
      <c r="AC96" s="974"/>
      <c r="AD96" s="974"/>
    </row>
    <row r="97" spans="1:30" ht="15.75" x14ac:dyDescent="0.25">
      <c r="A97" s="981">
        <f>'予選(G)'!A24</f>
        <v>4</v>
      </c>
      <c r="B97" s="983">
        <f>'予選(G)'!B24</f>
        <v>0.54166666666666663</v>
      </c>
      <c r="C97" s="984"/>
      <c r="D97" s="999" t="str">
        <f ca="1">'予選(G)'!D24</f>
        <v>FantasistaFC③</v>
      </c>
      <c r="E97" s="1000"/>
      <c r="F97" s="1000"/>
      <c r="G97" s="1000"/>
      <c r="H97" s="1001"/>
      <c r="I97" s="989">
        <f>'予選(G)'!I24</f>
        <v>9</v>
      </c>
      <c r="J97" s="990"/>
      <c r="K97" s="1005" t="str">
        <f>'予選(G)'!K24</f>
        <v>（</v>
      </c>
      <c r="L97" s="740">
        <f>'予選(G)'!L24</f>
        <v>3</v>
      </c>
      <c r="M97" s="740" t="str">
        <f>'予選(G)'!M24</f>
        <v>-</v>
      </c>
      <c r="N97" s="740">
        <f>'予選(G)'!N24</f>
        <v>0</v>
      </c>
      <c r="O97" s="1005" t="str">
        <f>'予選(G)'!O24</f>
        <v>）</v>
      </c>
      <c r="P97" s="990">
        <f>'予選(G)'!P24</f>
        <v>0</v>
      </c>
      <c r="Q97" s="997"/>
      <c r="R97" s="999" t="str">
        <f ca="1">'予選(G)'!R24</f>
        <v>アバンソFC</v>
      </c>
      <c r="S97" s="1000"/>
      <c r="T97" s="1000"/>
      <c r="U97" s="1000"/>
      <c r="V97" s="1001"/>
      <c r="W97" s="975" t="str">
        <f ca="1">'予選(G)'!W24</f>
        <v>甲府相川JFC</v>
      </c>
      <c r="X97" s="976"/>
      <c r="Y97" s="976"/>
      <c r="Z97" s="976"/>
      <c r="AA97" s="977"/>
      <c r="AB97" s="974" t="str">
        <f ca="1">'予選(G)'!AB24</f>
        <v>ヴァリエ都留</v>
      </c>
      <c r="AC97" s="974"/>
      <c r="AD97" s="974"/>
    </row>
    <row r="98" spans="1:30" ht="15.75" x14ac:dyDescent="0.25">
      <c r="A98" s="982"/>
      <c r="B98" s="985"/>
      <c r="C98" s="986"/>
      <c r="D98" s="1002"/>
      <c r="E98" s="1003"/>
      <c r="F98" s="1003"/>
      <c r="G98" s="1003"/>
      <c r="H98" s="1004"/>
      <c r="I98" s="991"/>
      <c r="J98" s="992"/>
      <c r="K98" s="1006"/>
      <c r="L98" s="741">
        <f>'予選(G)'!L25</f>
        <v>6</v>
      </c>
      <c r="M98" s="741" t="str">
        <f>'予選(G)'!M25</f>
        <v>-</v>
      </c>
      <c r="N98" s="741">
        <f>'予選(G)'!N25</f>
        <v>0</v>
      </c>
      <c r="O98" s="1006"/>
      <c r="P98" s="992"/>
      <c r="Q98" s="998"/>
      <c r="R98" s="1002"/>
      <c r="S98" s="1003"/>
      <c r="T98" s="1003"/>
      <c r="U98" s="1003"/>
      <c r="V98" s="1004"/>
      <c r="W98" s="978"/>
      <c r="X98" s="979"/>
      <c r="Y98" s="979"/>
      <c r="Z98" s="979"/>
      <c r="AA98" s="980"/>
      <c r="AB98" s="974"/>
      <c r="AC98" s="974"/>
      <c r="AD98" s="974"/>
    </row>
    <row r="99" spans="1:30" ht="15.75" x14ac:dyDescent="0.25">
      <c r="A99" s="981">
        <f>'予選(G)'!A26</f>
        <v>5</v>
      </c>
      <c r="B99" s="983">
        <f>'予選(G)'!B26</f>
        <v>0.57638888888888895</v>
      </c>
      <c r="C99" s="984"/>
      <c r="D99" s="987" t="str">
        <f ca="1">'予選(G)'!D26</f>
        <v>身延ユナイテッド</v>
      </c>
      <c r="E99" s="987"/>
      <c r="F99" s="987"/>
      <c r="G99" s="987"/>
      <c r="H99" s="987"/>
      <c r="I99" s="989">
        <f>'予選(G)'!I26</f>
        <v>5</v>
      </c>
      <c r="J99" s="990"/>
      <c r="K99" s="993" t="str">
        <f>'予選(G)'!K26</f>
        <v>（</v>
      </c>
      <c r="L99" s="742">
        <f>'予選(G)'!L26</f>
        <v>3</v>
      </c>
      <c r="M99" s="740" t="str">
        <f>'予選(G)'!M26</f>
        <v>-</v>
      </c>
      <c r="N99" s="742">
        <f>'予選(G)'!N26</f>
        <v>1</v>
      </c>
      <c r="O99" s="995" t="str">
        <f>'予選(G)'!O26</f>
        <v>）</v>
      </c>
      <c r="P99" s="990">
        <f>'予選(G)'!P26</f>
        <v>1</v>
      </c>
      <c r="Q99" s="997"/>
      <c r="R99" s="987" t="str">
        <f ca="1">'予選(G)'!R26</f>
        <v>甲府相川JFC</v>
      </c>
      <c r="S99" s="987"/>
      <c r="T99" s="987"/>
      <c r="U99" s="987"/>
      <c r="V99" s="987"/>
      <c r="W99" s="975" t="str">
        <f ca="1">'予選(G)'!W26</f>
        <v>アバンソFC</v>
      </c>
      <c r="X99" s="976"/>
      <c r="Y99" s="976"/>
      <c r="Z99" s="976"/>
      <c r="AA99" s="977"/>
      <c r="AB99" s="974" t="str">
        <f ca="1">'予選(G)'!AB26</f>
        <v>FantasistaFC③</v>
      </c>
      <c r="AC99" s="974"/>
      <c r="AD99" s="974"/>
    </row>
    <row r="100" spans="1:30" ht="15.75" x14ac:dyDescent="0.25">
      <c r="A100" s="982"/>
      <c r="B100" s="985"/>
      <c r="C100" s="986"/>
      <c r="D100" s="988"/>
      <c r="E100" s="988"/>
      <c r="F100" s="988"/>
      <c r="G100" s="988"/>
      <c r="H100" s="988"/>
      <c r="I100" s="991"/>
      <c r="J100" s="992"/>
      <c r="K100" s="994"/>
      <c r="L100" s="743">
        <f>'予選(G)'!L27</f>
        <v>2</v>
      </c>
      <c r="M100" s="741" t="str">
        <f>'予選(G)'!M27</f>
        <v>-</v>
      </c>
      <c r="N100" s="743">
        <f>'予選(G)'!N27</f>
        <v>0</v>
      </c>
      <c r="O100" s="996"/>
      <c r="P100" s="992"/>
      <c r="Q100" s="998"/>
      <c r="R100" s="988"/>
      <c r="S100" s="988"/>
      <c r="T100" s="988"/>
      <c r="U100" s="988"/>
      <c r="V100" s="988"/>
      <c r="W100" s="978"/>
      <c r="X100" s="979"/>
      <c r="Y100" s="979"/>
      <c r="Z100" s="979"/>
      <c r="AA100" s="980"/>
      <c r="AB100" s="974"/>
      <c r="AC100" s="974"/>
      <c r="AD100" s="974"/>
    </row>
    <row r="102" spans="1:30" x14ac:dyDescent="0.2">
      <c r="A102" s="1014" t="str">
        <f>'予選(H)'!A16</f>
        <v>順序</v>
      </c>
      <c r="B102" s="1016">
        <f>'予選(H)'!B16</f>
        <v>45424</v>
      </c>
      <c r="C102" s="1017"/>
      <c r="D102" s="999" t="str">
        <f>'予選(H)'!D16</f>
        <v>H</v>
      </c>
      <c r="E102" s="1000"/>
      <c r="F102" s="1000" t="str">
        <f>'予選(H)'!F16</f>
        <v>パート</v>
      </c>
      <c r="G102" s="1000"/>
      <c r="H102" s="1000"/>
      <c r="I102" s="1000" t="str">
        <f>'予選(H)'!I16</f>
        <v>1日目</v>
      </c>
      <c r="J102" s="1000"/>
      <c r="K102" s="1000"/>
      <c r="L102" s="1000" t="str">
        <f ca="1">'予選(H)'!L16</f>
        <v>竜王北小</v>
      </c>
      <c r="M102" s="1000"/>
      <c r="N102" s="1000"/>
      <c r="O102" s="1000"/>
      <c r="P102" s="1000"/>
      <c r="Q102" s="1000"/>
      <c r="R102" s="1000"/>
      <c r="S102" s="1000"/>
      <c r="T102" s="1000"/>
      <c r="U102" s="1000"/>
      <c r="V102" s="1001"/>
      <c r="W102" s="975" t="str">
        <f>'予選(H)'!W16</f>
        <v>主審・４審</v>
      </c>
      <c r="X102" s="976"/>
      <c r="Y102" s="976"/>
      <c r="Z102" s="976"/>
      <c r="AA102" s="977"/>
      <c r="AB102" s="974" t="str">
        <f>'予選(H)'!AB16</f>
        <v>副審</v>
      </c>
      <c r="AC102" s="974"/>
      <c r="AD102" s="974"/>
    </row>
    <row r="103" spans="1:30" x14ac:dyDescent="0.2">
      <c r="A103" s="1015"/>
      <c r="B103" s="1018"/>
      <c r="C103" s="1019"/>
      <c r="D103" s="1002"/>
      <c r="E103" s="1003"/>
      <c r="F103" s="1003"/>
      <c r="G103" s="1003"/>
      <c r="H103" s="1003"/>
      <c r="I103" s="1003"/>
      <c r="J103" s="1003"/>
      <c r="K103" s="1003"/>
      <c r="L103" s="1003"/>
      <c r="M103" s="1003"/>
      <c r="N103" s="1003"/>
      <c r="O103" s="1003"/>
      <c r="P103" s="1003"/>
      <c r="Q103" s="1003"/>
      <c r="R103" s="1003"/>
      <c r="S103" s="1003"/>
      <c r="T103" s="1003"/>
      <c r="U103" s="1003"/>
      <c r="V103" s="1004"/>
      <c r="W103" s="978"/>
      <c r="X103" s="979"/>
      <c r="Y103" s="979"/>
      <c r="Z103" s="979"/>
      <c r="AA103" s="980"/>
      <c r="AB103" s="974"/>
      <c r="AC103" s="974"/>
      <c r="AD103" s="974"/>
    </row>
    <row r="104" spans="1:30" ht="15.75" x14ac:dyDescent="0.25">
      <c r="A104" s="981">
        <f>'予選(H)'!A18</f>
        <v>1</v>
      </c>
      <c r="B104" s="983">
        <f>'予選(H)'!B18</f>
        <v>0.4375</v>
      </c>
      <c r="C104" s="984"/>
      <c r="D104" s="988" t="str">
        <f ca="1">'予選(H)'!D18</f>
        <v>玉諸SSS</v>
      </c>
      <c r="E104" s="988"/>
      <c r="F104" s="988"/>
      <c r="G104" s="988"/>
      <c r="H104" s="988"/>
      <c r="I104" s="989">
        <f>'予選(H)'!I18</f>
        <v>3</v>
      </c>
      <c r="J104" s="990"/>
      <c r="K104" s="993" t="str">
        <f>'予選(H)'!K18</f>
        <v>（</v>
      </c>
      <c r="L104" s="742">
        <f>'予選(H)'!L18</f>
        <v>1</v>
      </c>
      <c r="M104" s="740" t="str">
        <f>'予選(H)'!M18</f>
        <v>-</v>
      </c>
      <c r="N104" s="742">
        <f>'予選(H)'!N18</f>
        <v>0</v>
      </c>
      <c r="O104" s="995" t="str">
        <f>'予選(H)'!O18</f>
        <v>）</v>
      </c>
      <c r="P104" s="990">
        <f>'予選(H)'!P18</f>
        <v>0</v>
      </c>
      <c r="Q104" s="997"/>
      <c r="R104" s="988" t="str">
        <f ca="1">'予選(H)'!R18</f>
        <v>韮崎SC</v>
      </c>
      <c r="S104" s="988"/>
      <c r="T104" s="988"/>
      <c r="U104" s="988"/>
      <c r="V104" s="988"/>
      <c r="W104" s="974" t="str">
        <f ca="1">'予選(H)'!W18</f>
        <v>御坂SSS</v>
      </c>
      <c r="X104" s="974"/>
      <c r="Y104" s="1013"/>
      <c r="Z104" s="1013"/>
      <c r="AA104" s="1013"/>
      <c r="AB104" s="974" t="str">
        <f ca="1">'予選(H)'!AB18</f>
        <v>竜北SSS</v>
      </c>
      <c r="AC104" s="974"/>
      <c r="AD104" s="974"/>
    </row>
    <row r="105" spans="1:30" ht="15.75" x14ac:dyDescent="0.25">
      <c r="A105" s="982"/>
      <c r="B105" s="985"/>
      <c r="C105" s="986"/>
      <c r="D105" s="988"/>
      <c r="E105" s="988"/>
      <c r="F105" s="988"/>
      <c r="G105" s="988"/>
      <c r="H105" s="988"/>
      <c r="I105" s="991"/>
      <c r="J105" s="992"/>
      <c r="K105" s="994"/>
      <c r="L105" s="743">
        <f>'予選(H)'!L19</f>
        <v>2</v>
      </c>
      <c r="M105" s="741" t="str">
        <f>'予選(H)'!M19</f>
        <v>-</v>
      </c>
      <c r="N105" s="743">
        <f>'予選(H)'!N19</f>
        <v>0</v>
      </c>
      <c r="O105" s="996"/>
      <c r="P105" s="992"/>
      <c r="Q105" s="998"/>
      <c r="R105" s="988"/>
      <c r="S105" s="988"/>
      <c r="T105" s="988"/>
      <c r="U105" s="988"/>
      <c r="V105" s="988"/>
      <c r="W105" s="974"/>
      <c r="X105" s="974"/>
      <c r="Y105" s="1013"/>
      <c r="Z105" s="1013"/>
      <c r="AA105" s="1013"/>
      <c r="AB105" s="974"/>
      <c r="AC105" s="974"/>
      <c r="AD105" s="974"/>
    </row>
    <row r="106" spans="1:30" ht="15.75" x14ac:dyDescent="0.25">
      <c r="A106" s="981">
        <f>'予選(H)'!A20</f>
        <v>2</v>
      </c>
      <c r="B106" s="983">
        <f>'予選(H)'!B20</f>
        <v>0.47222222222222227</v>
      </c>
      <c r="C106" s="984"/>
      <c r="D106" s="988" t="str">
        <f ca="1">'予選(H)'!D20</f>
        <v>FCラーゴ河口湖 U12⓫</v>
      </c>
      <c r="E106" s="988"/>
      <c r="F106" s="988"/>
      <c r="G106" s="988"/>
      <c r="H106" s="988"/>
      <c r="I106" s="989">
        <f>'予選(H)'!I20</f>
        <v>2</v>
      </c>
      <c r="J106" s="990"/>
      <c r="K106" s="993" t="str">
        <f>'予選(H)'!K20</f>
        <v>（</v>
      </c>
      <c r="L106" s="742">
        <f>'予選(H)'!L20</f>
        <v>1</v>
      </c>
      <c r="M106" s="740" t="str">
        <f>'予選(H)'!M20</f>
        <v>-</v>
      </c>
      <c r="N106" s="742">
        <f>'予選(H)'!N20</f>
        <v>0</v>
      </c>
      <c r="O106" s="995" t="str">
        <f>'予選(H)'!O20</f>
        <v>）</v>
      </c>
      <c r="P106" s="990">
        <f>'予選(H)'!P20</f>
        <v>0</v>
      </c>
      <c r="Q106" s="997"/>
      <c r="R106" s="988" t="str">
        <f ca="1">'予選(H)'!R20</f>
        <v>御坂SSS</v>
      </c>
      <c r="S106" s="988"/>
      <c r="T106" s="988"/>
      <c r="U106" s="988"/>
      <c r="V106" s="988"/>
      <c r="W106" s="974" t="str">
        <f ca="1">'予選(H)'!W20</f>
        <v>玉諸SSS</v>
      </c>
      <c r="X106" s="974"/>
      <c r="Y106" s="1013"/>
      <c r="Z106" s="1013"/>
      <c r="AA106" s="1013"/>
      <c r="AB106" s="974" t="str">
        <f ca="1">'予選(H)'!AB20</f>
        <v>韮崎SC</v>
      </c>
      <c r="AC106" s="974"/>
      <c r="AD106" s="974"/>
    </row>
    <row r="107" spans="1:30" ht="15.75" x14ac:dyDescent="0.25">
      <c r="A107" s="982"/>
      <c r="B107" s="985"/>
      <c r="C107" s="986"/>
      <c r="D107" s="988"/>
      <c r="E107" s="988"/>
      <c r="F107" s="988"/>
      <c r="G107" s="988"/>
      <c r="H107" s="988"/>
      <c r="I107" s="991"/>
      <c r="J107" s="992"/>
      <c r="K107" s="994"/>
      <c r="L107" s="743">
        <f>'予選(H)'!L21</f>
        <v>1</v>
      </c>
      <c r="M107" s="741" t="str">
        <f>'予選(H)'!M21</f>
        <v>-</v>
      </c>
      <c r="N107" s="743">
        <f>'予選(H)'!N21</f>
        <v>0</v>
      </c>
      <c r="O107" s="996"/>
      <c r="P107" s="992"/>
      <c r="Q107" s="998"/>
      <c r="R107" s="988"/>
      <c r="S107" s="988"/>
      <c r="T107" s="988"/>
      <c r="U107" s="988"/>
      <c r="V107" s="988"/>
      <c r="W107" s="974"/>
      <c r="X107" s="974"/>
      <c r="Y107" s="1013"/>
      <c r="Z107" s="1013"/>
      <c r="AA107" s="1013"/>
      <c r="AB107" s="974"/>
      <c r="AC107" s="974"/>
      <c r="AD107" s="974"/>
    </row>
    <row r="108" spans="1:30" ht="15.75" x14ac:dyDescent="0.25">
      <c r="A108" s="981">
        <f>'予選(H)'!A22</f>
        <v>3</v>
      </c>
      <c r="B108" s="983">
        <f>'予選(H)'!B22</f>
        <v>0.50694444444444442</v>
      </c>
      <c r="C108" s="984"/>
      <c r="D108" s="1007" t="str">
        <f ca="1">'予選(H)'!D22</f>
        <v>玉諸SSS</v>
      </c>
      <c r="E108" s="1008"/>
      <c r="F108" s="1008"/>
      <c r="G108" s="1008"/>
      <c r="H108" s="1009"/>
      <c r="I108" s="989">
        <f>'予選(H)'!I22</f>
        <v>1</v>
      </c>
      <c r="J108" s="990"/>
      <c r="K108" s="1005" t="str">
        <f>'予選(H)'!K22</f>
        <v>（</v>
      </c>
      <c r="L108" s="740">
        <f>'予選(H)'!L22</f>
        <v>0</v>
      </c>
      <c r="M108" s="740" t="str">
        <f>'予選(H)'!M22</f>
        <v>-</v>
      </c>
      <c r="N108" s="740">
        <f>'予選(H)'!N22</f>
        <v>1</v>
      </c>
      <c r="O108" s="1005" t="str">
        <f>'予選(H)'!O22</f>
        <v>）</v>
      </c>
      <c r="P108" s="990">
        <f>'予選(H)'!P22</f>
        <v>2</v>
      </c>
      <c r="Q108" s="997"/>
      <c r="R108" s="999" t="str">
        <f ca="1">'予選(H)'!R22</f>
        <v>竜北SSS</v>
      </c>
      <c r="S108" s="1000"/>
      <c r="T108" s="1000"/>
      <c r="U108" s="1000"/>
      <c r="V108" s="1001"/>
      <c r="W108" s="974" t="str">
        <f ca="1">'予選(H)'!W22</f>
        <v>FCラーゴ河口湖 U12⓫</v>
      </c>
      <c r="X108" s="974"/>
      <c r="Y108" s="1013"/>
      <c r="Z108" s="1013"/>
      <c r="AA108" s="1013"/>
      <c r="AB108" s="974" t="str">
        <f ca="1">'予選(H)'!AB22</f>
        <v>御坂SSS</v>
      </c>
      <c r="AC108" s="974"/>
      <c r="AD108" s="974"/>
    </row>
    <row r="109" spans="1:30" ht="15.75" x14ac:dyDescent="0.25">
      <c r="A109" s="982"/>
      <c r="B109" s="985"/>
      <c r="C109" s="986"/>
      <c r="D109" s="1010"/>
      <c r="E109" s="1011"/>
      <c r="F109" s="1011"/>
      <c r="G109" s="1011"/>
      <c r="H109" s="1012"/>
      <c r="I109" s="991"/>
      <c r="J109" s="992"/>
      <c r="K109" s="1006"/>
      <c r="L109" s="741">
        <f>'予選(H)'!L23</f>
        <v>1</v>
      </c>
      <c r="M109" s="741" t="str">
        <f>'予選(H)'!M23</f>
        <v>-</v>
      </c>
      <c r="N109" s="741">
        <f>'予選(H)'!N23</f>
        <v>1</v>
      </c>
      <c r="O109" s="1006"/>
      <c r="P109" s="992"/>
      <c r="Q109" s="998"/>
      <c r="R109" s="1002"/>
      <c r="S109" s="1003"/>
      <c r="T109" s="1003"/>
      <c r="U109" s="1003"/>
      <c r="V109" s="1004"/>
      <c r="W109" s="974"/>
      <c r="X109" s="974"/>
      <c r="Y109" s="1013"/>
      <c r="Z109" s="1013"/>
      <c r="AA109" s="1013"/>
      <c r="AB109" s="974"/>
      <c r="AC109" s="974"/>
      <c r="AD109" s="974"/>
    </row>
    <row r="110" spans="1:30" ht="15.75" x14ac:dyDescent="0.25">
      <c r="A110" s="981">
        <f>'予選(H)'!A24</f>
        <v>4</v>
      </c>
      <c r="B110" s="983">
        <f>'予選(H)'!B24</f>
        <v>0.54166666666666663</v>
      </c>
      <c r="C110" s="984"/>
      <c r="D110" s="999" t="str">
        <f ca="1">'予選(H)'!D24</f>
        <v>FCラーゴ河口湖 U12⓫</v>
      </c>
      <c r="E110" s="1000"/>
      <c r="F110" s="1000"/>
      <c r="G110" s="1000"/>
      <c r="H110" s="1001"/>
      <c r="I110" s="989">
        <f>'予選(H)'!I24</f>
        <v>8</v>
      </c>
      <c r="J110" s="990"/>
      <c r="K110" s="1005" t="str">
        <f>'予選(H)'!K24</f>
        <v>（</v>
      </c>
      <c r="L110" s="740">
        <f>'予選(H)'!L24</f>
        <v>5</v>
      </c>
      <c r="M110" s="740" t="str">
        <f>'予選(H)'!M24</f>
        <v>-</v>
      </c>
      <c r="N110" s="740">
        <f>'予選(H)'!N24</f>
        <v>0</v>
      </c>
      <c r="O110" s="1005" t="str">
        <f>'予選(H)'!O24</f>
        <v>）</v>
      </c>
      <c r="P110" s="990">
        <f>'予選(H)'!P24</f>
        <v>0</v>
      </c>
      <c r="Q110" s="997"/>
      <c r="R110" s="999" t="str">
        <f ca="1">'予選(H)'!R24</f>
        <v>韮崎SC</v>
      </c>
      <c r="S110" s="1000"/>
      <c r="T110" s="1000"/>
      <c r="U110" s="1000"/>
      <c r="V110" s="1001"/>
      <c r="W110" s="975" t="str">
        <f ca="1">'予選(H)'!W24</f>
        <v>竜北SSS</v>
      </c>
      <c r="X110" s="976"/>
      <c r="Y110" s="976"/>
      <c r="Z110" s="976"/>
      <c r="AA110" s="977"/>
      <c r="AB110" s="974" t="str">
        <f ca="1">'予選(H)'!AB24</f>
        <v>玉諸SSS</v>
      </c>
      <c r="AC110" s="974"/>
      <c r="AD110" s="974"/>
    </row>
    <row r="111" spans="1:30" ht="15.75" x14ac:dyDescent="0.25">
      <c r="A111" s="982"/>
      <c r="B111" s="985"/>
      <c r="C111" s="986"/>
      <c r="D111" s="1002"/>
      <c r="E111" s="1003"/>
      <c r="F111" s="1003"/>
      <c r="G111" s="1003"/>
      <c r="H111" s="1004"/>
      <c r="I111" s="991"/>
      <c r="J111" s="992"/>
      <c r="K111" s="1006"/>
      <c r="L111" s="741">
        <f>'予選(H)'!L25</f>
        <v>3</v>
      </c>
      <c r="M111" s="741" t="str">
        <f>'予選(H)'!M25</f>
        <v>-</v>
      </c>
      <c r="N111" s="741">
        <f>'予選(H)'!N25</f>
        <v>0</v>
      </c>
      <c r="O111" s="1006"/>
      <c r="P111" s="992"/>
      <c r="Q111" s="998"/>
      <c r="R111" s="1002"/>
      <c r="S111" s="1003"/>
      <c r="T111" s="1003"/>
      <c r="U111" s="1003"/>
      <c r="V111" s="1004"/>
      <c r="W111" s="978"/>
      <c r="X111" s="979"/>
      <c r="Y111" s="979"/>
      <c r="Z111" s="979"/>
      <c r="AA111" s="980"/>
      <c r="AB111" s="974"/>
      <c r="AC111" s="974"/>
      <c r="AD111" s="974"/>
    </row>
    <row r="112" spans="1:30" ht="15.75" x14ac:dyDescent="0.25">
      <c r="A112" s="981">
        <f>'予選(H)'!A26</f>
        <v>5</v>
      </c>
      <c r="B112" s="983">
        <f>'予選(H)'!B26</f>
        <v>0.57638888888888895</v>
      </c>
      <c r="C112" s="984"/>
      <c r="D112" s="987" t="str">
        <f ca="1">'予選(H)'!D26</f>
        <v>御坂SSS</v>
      </c>
      <c r="E112" s="987"/>
      <c r="F112" s="987"/>
      <c r="G112" s="987"/>
      <c r="H112" s="987"/>
      <c r="I112" s="989">
        <f>'予選(H)'!I26</f>
        <v>2</v>
      </c>
      <c r="J112" s="990"/>
      <c r="K112" s="993" t="str">
        <f>'予選(H)'!K26</f>
        <v>（</v>
      </c>
      <c r="L112" s="742">
        <f>'予選(H)'!L26</f>
        <v>0</v>
      </c>
      <c r="M112" s="740" t="str">
        <f>'予選(H)'!M26</f>
        <v>-</v>
      </c>
      <c r="N112" s="742">
        <f>'予選(H)'!N26</f>
        <v>0</v>
      </c>
      <c r="O112" s="995" t="str">
        <f>'予選(H)'!O26</f>
        <v>）</v>
      </c>
      <c r="P112" s="990">
        <f>'予選(H)'!P26</f>
        <v>0</v>
      </c>
      <c r="Q112" s="997"/>
      <c r="R112" s="987" t="str">
        <f ca="1">'予選(H)'!R26</f>
        <v>竜北SSS</v>
      </c>
      <c r="S112" s="987"/>
      <c r="T112" s="987"/>
      <c r="U112" s="987"/>
      <c r="V112" s="987"/>
      <c r="W112" s="975" t="str">
        <f ca="1">'予選(H)'!W26</f>
        <v>韮崎SC</v>
      </c>
      <c r="X112" s="976"/>
      <c r="Y112" s="976"/>
      <c r="Z112" s="976"/>
      <c r="AA112" s="977"/>
      <c r="AB112" s="974" t="str">
        <f ca="1">'予選(H)'!AB26</f>
        <v>FCラーゴ河口湖 U12⓫</v>
      </c>
      <c r="AC112" s="974"/>
      <c r="AD112" s="974"/>
    </row>
    <row r="113" spans="1:30" ht="15.75" x14ac:dyDescent="0.25">
      <c r="A113" s="982"/>
      <c r="B113" s="985"/>
      <c r="C113" s="986"/>
      <c r="D113" s="988"/>
      <c r="E113" s="988"/>
      <c r="F113" s="988"/>
      <c r="G113" s="988"/>
      <c r="H113" s="988"/>
      <c r="I113" s="991"/>
      <c r="J113" s="992"/>
      <c r="K113" s="994"/>
      <c r="L113" s="743">
        <f>'予選(H)'!L27</f>
        <v>2</v>
      </c>
      <c r="M113" s="741" t="str">
        <f>'予選(H)'!M27</f>
        <v>-</v>
      </c>
      <c r="N113" s="743">
        <f>'予選(H)'!N27</f>
        <v>0</v>
      </c>
      <c r="O113" s="996"/>
      <c r="P113" s="992"/>
      <c r="Q113" s="998"/>
      <c r="R113" s="988"/>
      <c r="S113" s="988"/>
      <c r="T113" s="988"/>
      <c r="U113" s="988"/>
      <c r="V113" s="988"/>
      <c r="W113" s="978"/>
      <c r="X113" s="979"/>
      <c r="Y113" s="979"/>
      <c r="Z113" s="979"/>
      <c r="AA113" s="980"/>
      <c r="AB113" s="974"/>
      <c r="AC113" s="974"/>
      <c r="AD113" s="974"/>
    </row>
    <row r="115" spans="1:30" x14ac:dyDescent="0.2">
      <c r="A115" s="1014" t="str">
        <f>'予選(I)'!A16</f>
        <v>順序</v>
      </c>
      <c r="B115" s="1016">
        <f>'予選(I)'!B16</f>
        <v>45424</v>
      </c>
      <c r="C115" s="1017"/>
      <c r="D115" s="999" t="str">
        <f>'予選(I)'!D16</f>
        <v>I</v>
      </c>
      <c r="E115" s="1000"/>
      <c r="F115" s="1000" t="str">
        <f>'予選(I)'!F16</f>
        <v>パート</v>
      </c>
      <c r="G115" s="1000"/>
      <c r="H115" s="1000"/>
      <c r="I115" s="1000" t="str">
        <f>'予選(I)'!I16</f>
        <v>1日目</v>
      </c>
      <c r="J115" s="1000"/>
      <c r="K115" s="1000"/>
      <c r="L115" s="1000" t="str">
        <f ca="1">'予選(I)'!L16</f>
        <v>西条小</v>
      </c>
      <c r="M115" s="1000"/>
      <c r="N115" s="1000"/>
      <c r="O115" s="1000"/>
      <c r="P115" s="1000"/>
      <c r="Q115" s="1000"/>
      <c r="R115" s="1000"/>
      <c r="S115" s="1000"/>
      <c r="T115" s="1000"/>
      <c r="U115" s="1000"/>
      <c r="V115" s="1001"/>
      <c r="W115" s="975" t="str">
        <f>'予選(I)'!W16</f>
        <v>主審・４審</v>
      </c>
      <c r="X115" s="976"/>
      <c r="Y115" s="976"/>
      <c r="Z115" s="976"/>
      <c r="AA115" s="977"/>
      <c r="AB115" s="974" t="str">
        <f>'予選(I)'!AB16</f>
        <v>副審</v>
      </c>
      <c r="AC115" s="974"/>
      <c r="AD115" s="974"/>
    </row>
    <row r="116" spans="1:30" x14ac:dyDescent="0.2">
      <c r="A116" s="1015"/>
      <c r="B116" s="1018"/>
      <c r="C116" s="1019"/>
      <c r="D116" s="1002"/>
      <c r="E116" s="1003"/>
      <c r="F116" s="1003"/>
      <c r="G116" s="1003"/>
      <c r="H116" s="1003"/>
      <c r="I116" s="1003"/>
      <c r="J116" s="1003"/>
      <c r="K116" s="1003"/>
      <c r="L116" s="1003"/>
      <c r="M116" s="1003"/>
      <c r="N116" s="1003"/>
      <c r="O116" s="1003"/>
      <c r="P116" s="1003"/>
      <c r="Q116" s="1003"/>
      <c r="R116" s="1003"/>
      <c r="S116" s="1003"/>
      <c r="T116" s="1003"/>
      <c r="U116" s="1003"/>
      <c r="V116" s="1004"/>
      <c r="W116" s="978"/>
      <c r="X116" s="979"/>
      <c r="Y116" s="979"/>
      <c r="Z116" s="979"/>
      <c r="AA116" s="980"/>
      <c r="AB116" s="974"/>
      <c r="AC116" s="974"/>
      <c r="AD116" s="974"/>
    </row>
    <row r="117" spans="1:30" ht="15.75" x14ac:dyDescent="0.25">
      <c r="A117" s="981">
        <f>'予選(I)'!A18</f>
        <v>1</v>
      </c>
      <c r="B117" s="983">
        <f>'予選(I)'!B18</f>
        <v>0.4375</v>
      </c>
      <c r="C117" s="984"/>
      <c r="D117" s="988" t="str">
        <f ca="1">'予選(I)'!D18</f>
        <v>北杜UFC</v>
      </c>
      <c r="E117" s="988"/>
      <c r="F117" s="988"/>
      <c r="G117" s="988"/>
      <c r="H117" s="988"/>
      <c r="I117" s="989">
        <f>'予選(I)'!I18</f>
        <v>5</v>
      </c>
      <c r="J117" s="990"/>
      <c r="K117" s="993" t="str">
        <f>'予選(I)'!K18</f>
        <v>（</v>
      </c>
      <c r="L117" s="742">
        <f>'予選(I)'!L18</f>
        <v>3</v>
      </c>
      <c r="M117" s="740" t="str">
        <f>'予選(I)'!M18</f>
        <v>-</v>
      </c>
      <c r="N117" s="742">
        <f>'予選(I)'!N18</f>
        <v>0</v>
      </c>
      <c r="O117" s="995" t="str">
        <f>'予選(I)'!O18</f>
        <v>）</v>
      </c>
      <c r="P117" s="990">
        <f>'予選(I)'!P18</f>
        <v>0</v>
      </c>
      <c r="Q117" s="997"/>
      <c r="R117" s="988" t="str">
        <f ca="1">'予選(I)'!R18</f>
        <v>エイブルSC</v>
      </c>
      <c r="S117" s="988"/>
      <c r="T117" s="988"/>
      <c r="U117" s="988"/>
      <c r="V117" s="988"/>
      <c r="W117" s="974" t="str">
        <f ca="1">'予選(I)'!W18</f>
        <v>スペリオール上吉田</v>
      </c>
      <c r="X117" s="974"/>
      <c r="Y117" s="1013"/>
      <c r="Z117" s="1013"/>
      <c r="AA117" s="1013"/>
      <c r="AB117" s="974" t="str">
        <f ca="1">'予選(I)'!AB18</f>
        <v>昭和町SSS</v>
      </c>
      <c r="AC117" s="974"/>
      <c r="AD117" s="974"/>
    </row>
    <row r="118" spans="1:30" ht="15.75" x14ac:dyDescent="0.25">
      <c r="A118" s="982"/>
      <c r="B118" s="985"/>
      <c r="C118" s="986"/>
      <c r="D118" s="988"/>
      <c r="E118" s="988"/>
      <c r="F118" s="988"/>
      <c r="G118" s="988"/>
      <c r="H118" s="988"/>
      <c r="I118" s="991"/>
      <c r="J118" s="992"/>
      <c r="K118" s="994"/>
      <c r="L118" s="743">
        <f>'予選(I)'!L19</f>
        <v>2</v>
      </c>
      <c r="M118" s="741" t="str">
        <f>'予選(I)'!M19</f>
        <v>-</v>
      </c>
      <c r="N118" s="743">
        <f>'予選(I)'!N19</f>
        <v>0</v>
      </c>
      <c r="O118" s="996"/>
      <c r="P118" s="992"/>
      <c r="Q118" s="998"/>
      <c r="R118" s="988"/>
      <c r="S118" s="988"/>
      <c r="T118" s="988"/>
      <c r="U118" s="988"/>
      <c r="V118" s="988"/>
      <c r="W118" s="974"/>
      <c r="X118" s="974"/>
      <c r="Y118" s="1013"/>
      <c r="Z118" s="1013"/>
      <c r="AA118" s="1013"/>
      <c r="AB118" s="974"/>
      <c r="AC118" s="974"/>
      <c r="AD118" s="974"/>
    </row>
    <row r="119" spans="1:30" ht="15.75" x14ac:dyDescent="0.25">
      <c r="A119" s="981">
        <f>'予選(I)'!A20</f>
        <v>2</v>
      </c>
      <c r="B119" s="983">
        <f>'予選(I)'!B20</f>
        <v>0.47222222222222227</v>
      </c>
      <c r="C119" s="984"/>
      <c r="D119" s="988" t="str">
        <f ca="1">'予選(I)'!D20</f>
        <v>大里SSS⑥</v>
      </c>
      <c r="E119" s="988"/>
      <c r="F119" s="988"/>
      <c r="G119" s="988"/>
      <c r="H119" s="988"/>
      <c r="I119" s="989">
        <f>'予選(I)'!I20</f>
        <v>9</v>
      </c>
      <c r="J119" s="990"/>
      <c r="K119" s="993" t="str">
        <f>'予選(I)'!K20</f>
        <v>（</v>
      </c>
      <c r="L119" s="742">
        <f>'予選(I)'!L20</f>
        <v>3</v>
      </c>
      <c r="M119" s="740" t="str">
        <f>'予選(I)'!M20</f>
        <v>-</v>
      </c>
      <c r="N119" s="742">
        <f>'予選(I)'!N20</f>
        <v>0</v>
      </c>
      <c r="O119" s="995" t="str">
        <f>'予選(I)'!O20</f>
        <v>）</v>
      </c>
      <c r="P119" s="990">
        <f>'予選(I)'!P20</f>
        <v>0</v>
      </c>
      <c r="Q119" s="997"/>
      <c r="R119" s="988" t="str">
        <f ca="1">'予選(I)'!R20</f>
        <v>スペリオール上吉田</v>
      </c>
      <c r="S119" s="988"/>
      <c r="T119" s="988"/>
      <c r="U119" s="988"/>
      <c r="V119" s="988"/>
      <c r="W119" s="974" t="str">
        <f ca="1">'予選(I)'!W20</f>
        <v>北杜UFC</v>
      </c>
      <c r="X119" s="974"/>
      <c r="Y119" s="1013"/>
      <c r="Z119" s="1013"/>
      <c r="AA119" s="1013"/>
      <c r="AB119" s="974" t="str">
        <f ca="1">'予選(I)'!AB20</f>
        <v>エイブルSC</v>
      </c>
      <c r="AC119" s="974"/>
      <c r="AD119" s="974"/>
    </row>
    <row r="120" spans="1:30" ht="15.75" x14ac:dyDescent="0.25">
      <c r="A120" s="982"/>
      <c r="B120" s="985"/>
      <c r="C120" s="986"/>
      <c r="D120" s="988"/>
      <c r="E120" s="988"/>
      <c r="F120" s="988"/>
      <c r="G120" s="988"/>
      <c r="H120" s="988"/>
      <c r="I120" s="991"/>
      <c r="J120" s="992"/>
      <c r="K120" s="994"/>
      <c r="L120" s="743">
        <f>'予選(I)'!L21</f>
        <v>6</v>
      </c>
      <c r="M120" s="741" t="str">
        <f>'予選(I)'!M21</f>
        <v>-</v>
      </c>
      <c r="N120" s="743">
        <f>'予選(I)'!N21</f>
        <v>0</v>
      </c>
      <c r="O120" s="996"/>
      <c r="P120" s="992"/>
      <c r="Q120" s="998"/>
      <c r="R120" s="988"/>
      <c r="S120" s="988"/>
      <c r="T120" s="988"/>
      <c r="U120" s="988"/>
      <c r="V120" s="988"/>
      <c r="W120" s="974"/>
      <c r="X120" s="974"/>
      <c r="Y120" s="1013"/>
      <c r="Z120" s="1013"/>
      <c r="AA120" s="1013"/>
      <c r="AB120" s="974"/>
      <c r="AC120" s="974"/>
      <c r="AD120" s="974"/>
    </row>
    <row r="121" spans="1:30" ht="15.75" x14ac:dyDescent="0.25">
      <c r="A121" s="981">
        <f>'予選(I)'!A22</f>
        <v>3</v>
      </c>
      <c r="B121" s="983">
        <f>'予選(I)'!B22</f>
        <v>0.50694444444444442</v>
      </c>
      <c r="C121" s="984"/>
      <c r="D121" s="1007" t="str">
        <f ca="1">'予選(I)'!D22</f>
        <v>北杜UFC</v>
      </c>
      <c r="E121" s="1008"/>
      <c r="F121" s="1008"/>
      <c r="G121" s="1008"/>
      <c r="H121" s="1009"/>
      <c r="I121" s="989">
        <f>'予選(I)'!I22</f>
        <v>2</v>
      </c>
      <c r="J121" s="990"/>
      <c r="K121" s="1005" t="str">
        <f>'予選(I)'!K22</f>
        <v>（</v>
      </c>
      <c r="L121" s="740">
        <f>'予選(I)'!L22</f>
        <v>0</v>
      </c>
      <c r="M121" s="740" t="str">
        <f>'予選(I)'!M22</f>
        <v>-</v>
      </c>
      <c r="N121" s="740">
        <f>'予選(I)'!N22</f>
        <v>1</v>
      </c>
      <c r="O121" s="1005" t="str">
        <f>'予選(I)'!O22</f>
        <v>）</v>
      </c>
      <c r="P121" s="990">
        <f>'予選(I)'!P22</f>
        <v>1</v>
      </c>
      <c r="Q121" s="997"/>
      <c r="R121" s="999" t="str">
        <f ca="1">'予選(I)'!R22</f>
        <v>昭和町SSS</v>
      </c>
      <c r="S121" s="1000"/>
      <c r="T121" s="1000"/>
      <c r="U121" s="1000"/>
      <c r="V121" s="1001"/>
      <c r="W121" s="974" t="str">
        <f ca="1">'予選(I)'!W22</f>
        <v>大里SSS⑥</v>
      </c>
      <c r="X121" s="974"/>
      <c r="Y121" s="1013"/>
      <c r="Z121" s="1013"/>
      <c r="AA121" s="1013"/>
      <c r="AB121" s="974" t="str">
        <f ca="1">'予選(I)'!AB22</f>
        <v>スペリオール上吉田</v>
      </c>
      <c r="AC121" s="974"/>
      <c r="AD121" s="974"/>
    </row>
    <row r="122" spans="1:30" ht="15.75" x14ac:dyDescent="0.25">
      <c r="A122" s="982"/>
      <c r="B122" s="985"/>
      <c r="C122" s="986"/>
      <c r="D122" s="1010"/>
      <c r="E122" s="1011"/>
      <c r="F122" s="1011"/>
      <c r="G122" s="1011"/>
      <c r="H122" s="1012"/>
      <c r="I122" s="991"/>
      <c r="J122" s="992"/>
      <c r="K122" s="1006"/>
      <c r="L122" s="741">
        <f>'予選(I)'!L23</f>
        <v>2</v>
      </c>
      <c r="M122" s="741" t="str">
        <f>'予選(I)'!M23</f>
        <v>-</v>
      </c>
      <c r="N122" s="741">
        <f>'予選(I)'!N23</f>
        <v>0</v>
      </c>
      <c r="O122" s="1006"/>
      <c r="P122" s="992"/>
      <c r="Q122" s="998"/>
      <c r="R122" s="1002"/>
      <c r="S122" s="1003"/>
      <c r="T122" s="1003"/>
      <c r="U122" s="1003"/>
      <c r="V122" s="1004"/>
      <c r="W122" s="974"/>
      <c r="X122" s="974"/>
      <c r="Y122" s="1013"/>
      <c r="Z122" s="1013"/>
      <c r="AA122" s="1013"/>
      <c r="AB122" s="974"/>
      <c r="AC122" s="974"/>
      <c r="AD122" s="974"/>
    </row>
    <row r="123" spans="1:30" ht="15.75" x14ac:dyDescent="0.25">
      <c r="A123" s="981">
        <f>'予選(I)'!A24</f>
        <v>4</v>
      </c>
      <c r="B123" s="983">
        <f>'予選(I)'!B24</f>
        <v>0.54166666666666663</v>
      </c>
      <c r="C123" s="984"/>
      <c r="D123" s="999" t="str">
        <f ca="1">'予選(I)'!D24</f>
        <v>大里SSS⑥</v>
      </c>
      <c r="E123" s="1000"/>
      <c r="F123" s="1000"/>
      <c r="G123" s="1000"/>
      <c r="H123" s="1001"/>
      <c r="I123" s="989">
        <f>'予選(I)'!I24</f>
        <v>5</v>
      </c>
      <c r="J123" s="990"/>
      <c r="K123" s="1005" t="str">
        <f>'予選(I)'!K24</f>
        <v>（</v>
      </c>
      <c r="L123" s="740">
        <f>'予選(I)'!L24</f>
        <v>2</v>
      </c>
      <c r="M123" s="740" t="str">
        <f>'予選(I)'!M24</f>
        <v>-</v>
      </c>
      <c r="N123" s="740">
        <f>'予選(I)'!N24</f>
        <v>0</v>
      </c>
      <c r="O123" s="1005" t="str">
        <f>'予選(I)'!O24</f>
        <v>）</v>
      </c>
      <c r="P123" s="990">
        <f>'予選(I)'!P24</f>
        <v>0</v>
      </c>
      <c r="Q123" s="997"/>
      <c r="R123" s="999" t="str">
        <f ca="1">'予選(I)'!R24</f>
        <v>エイブルSC</v>
      </c>
      <c r="S123" s="1000"/>
      <c r="T123" s="1000"/>
      <c r="U123" s="1000"/>
      <c r="V123" s="1001"/>
      <c r="W123" s="975" t="str">
        <f ca="1">'予選(I)'!W24</f>
        <v>昭和町SSS</v>
      </c>
      <c r="X123" s="976"/>
      <c r="Y123" s="976"/>
      <c r="Z123" s="976"/>
      <c r="AA123" s="977"/>
      <c r="AB123" s="974" t="str">
        <f ca="1">'予選(I)'!AB24</f>
        <v>北杜UFC</v>
      </c>
      <c r="AC123" s="974"/>
      <c r="AD123" s="974"/>
    </row>
    <row r="124" spans="1:30" ht="15.75" x14ac:dyDescent="0.25">
      <c r="A124" s="982"/>
      <c r="B124" s="985"/>
      <c r="C124" s="986"/>
      <c r="D124" s="1002"/>
      <c r="E124" s="1003"/>
      <c r="F124" s="1003"/>
      <c r="G124" s="1003"/>
      <c r="H124" s="1004"/>
      <c r="I124" s="991"/>
      <c r="J124" s="992"/>
      <c r="K124" s="1006"/>
      <c r="L124" s="741">
        <f>'予選(I)'!L25</f>
        <v>3</v>
      </c>
      <c r="M124" s="741" t="str">
        <f>'予選(I)'!M25</f>
        <v>-</v>
      </c>
      <c r="N124" s="741">
        <f>'予選(I)'!N25</f>
        <v>0</v>
      </c>
      <c r="O124" s="1006"/>
      <c r="P124" s="992"/>
      <c r="Q124" s="998"/>
      <c r="R124" s="1002"/>
      <c r="S124" s="1003"/>
      <c r="T124" s="1003"/>
      <c r="U124" s="1003"/>
      <c r="V124" s="1004"/>
      <c r="W124" s="978"/>
      <c r="X124" s="979"/>
      <c r="Y124" s="979"/>
      <c r="Z124" s="979"/>
      <c r="AA124" s="980"/>
      <c r="AB124" s="974"/>
      <c r="AC124" s="974"/>
      <c r="AD124" s="974"/>
    </row>
    <row r="125" spans="1:30" ht="15.75" x14ac:dyDescent="0.25">
      <c r="A125" s="981">
        <f>'予選(I)'!A26</f>
        <v>5</v>
      </c>
      <c r="B125" s="983">
        <f>'予選(I)'!B26</f>
        <v>0.57638888888888895</v>
      </c>
      <c r="C125" s="984"/>
      <c r="D125" s="987" t="str">
        <f ca="1">'予選(I)'!D26</f>
        <v>スペリオール上吉田</v>
      </c>
      <c r="E125" s="987"/>
      <c r="F125" s="987"/>
      <c r="G125" s="987"/>
      <c r="H125" s="987"/>
      <c r="I125" s="989">
        <f>'予選(I)'!I26</f>
        <v>0</v>
      </c>
      <c r="J125" s="990"/>
      <c r="K125" s="993" t="str">
        <f>'予選(I)'!K26</f>
        <v>（</v>
      </c>
      <c r="L125" s="742">
        <f>'予選(I)'!L26</f>
        <v>0</v>
      </c>
      <c r="M125" s="740" t="str">
        <f>'予選(I)'!M26</f>
        <v>-</v>
      </c>
      <c r="N125" s="742">
        <f>'予選(I)'!N26</f>
        <v>0</v>
      </c>
      <c r="O125" s="995" t="str">
        <f>'予選(I)'!O26</f>
        <v>）</v>
      </c>
      <c r="P125" s="990">
        <f>'予選(I)'!P26</f>
        <v>1</v>
      </c>
      <c r="Q125" s="997"/>
      <c r="R125" s="987" t="str">
        <f ca="1">'予選(I)'!R26</f>
        <v>昭和町SSS</v>
      </c>
      <c r="S125" s="987"/>
      <c r="T125" s="987"/>
      <c r="U125" s="987"/>
      <c r="V125" s="987"/>
      <c r="W125" s="975" t="str">
        <f ca="1">'予選(I)'!W26</f>
        <v>エイブルSC</v>
      </c>
      <c r="X125" s="976"/>
      <c r="Y125" s="976"/>
      <c r="Z125" s="976"/>
      <c r="AA125" s="977"/>
      <c r="AB125" s="974" t="str">
        <f ca="1">'予選(I)'!AB26</f>
        <v>大里SSS⑥</v>
      </c>
      <c r="AC125" s="974"/>
      <c r="AD125" s="974"/>
    </row>
    <row r="126" spans="1:30" ht="15.75" x14ac:dyDescent="0.25">
      <c r="A126" s="982"/>
      <c r="B126" s="985"/>
      <c r="C126" s="986"/>
      <c r="D126" s="988"/>
      <c r="E126" s="988"/>
      <c r="F126" s="988"/>
      <c r="G126" s="988"/>
      <c r="H126" s="988"/>
      <c r="I126" s="991"/>
      <c r="J126" s="992"/>
      <c r="K126" s="994"/>
      <c r="L126" s="743">
        <f>'予選(I)'!L27</f>
        <v>0</v>
      </c>
      <c r="M126" s="741" t="str">
        <f>'予選(I)'!M27</f>
        <v>-</v>
      </c>
      <c r="N126" s="743">
        <f>'予選(I)'!N27</f>
        <v>1</v>
      </c>
      <c r="O126" s="996"/>
      <c r="P126" s="992"/>
      <c r="Q126" s="998"/>
      <c r="R126" s="988"/>
      <c r="S126" s="988"/>
      <c r="T126" s="988"/>
      <c r="U126" s="988"/>
      <c r="V126" s="988"/>
      <c r="W126" s="978"/>
      <c r="X126" s="979"/>
      <c r="Y126" s="979"/>
      <c r="Z126" s="979"/>
      <c r="AA126" s="980"/>
      <c r="AB126" s="974"/>
      <c r="AC126" s="974"/>
      <c r="AD126" s="974"/>
    </row>
    <row r="139" spans="1:30" x14ac:dyDescent="0.2">
      <c r="A139" s="1014" t="str">
        <f>'予選(J)'!A16</f>
        <v>順序</v>
      </c>
      <c r="B139" s="1016">
        <f>'予選(J)'!B16</f>
        <v>45424</v>
      </c>
      <c r="C139" s="1017"/>
      <c r="D139" s="999" t="str">
        <f>'予選(J)'!D16</f>
        <v>J</v>
      </c>
      <c r="E139" s="1000"/>
      <c r="F139" s="1000" t="str">
        <f>'予選(J)'!F16</f>
        <v>パート</v>
      </c>
      <c r="G139" s="1000"/>
      <c r="H139" s="1000"/>
      <c r="I139" s="1000" t="str">
        <f>'予選(J)'!I16</f>
        <v>1日目</v>
      </c>
      <c r="J139" s="1000"/>
      <c r="K139" s="1000"/>
      <c r="L139" s="1000" t="str">
        <f ca="1">'予選(J)'!L16</f>
        <v>小瀬球技場</v>
      </c>
      <c r="M139" s="1000"/>
      <c r="N139" s="1000"/>
      <c r="O139" s="1000"/>
      <c r="P139" s="1000"/>
      <c r="Q139" s="1000"/>
      <c r="R139" s="1000"/>
      <c r="S139" s="1000"/>
      <c r="T139" s="1000"/>
      <c r="U139" s="1000"/>
      <c r="V139" s="1001"/>
      <c r="W139" s="975" t="str">
        <f>'予選(J)'!W16</f>
        <v>主審・４審</v>
      </c>
      <c r="X139" s="976"/>
      <c r="Y139" s="976"/>
      <c r="Z139" s="976"/>
      <c r="AA139" s="977"/>
      <c r="AB139" s="974" t="str">
        <f>'予選(J)'!AB16</f>
        <v>副審</v>
      </c>
      <c r="AC139" s="974"/>
      <c r="AD139" s="974"/>
    </row>
    <row r="140" spans="1:30" x14ac:dyDescent="0.2">
      <c r="A140" s="1015"/>
      <c r="B140" s="1018"/>
      <c r="C140" s="1019"/>
      <c r="D140" s="1002"/>
      <c r="E140" s="1003"/>
      <c r="F140" s="1003"/>
      <c r="G140" s="1003"/>
      <c r="H140" s="1003"/>
      <c r="I140" s="1003"/>
      <c r="J140" s="1003"/>
      <c r="K140" s="1003"/>
      <c r="L140" s="1003"/>
      <c r="M140" s="1003"/>
      <c r="N140" s="1003"/>
      <c r="O140" s="1003"/>
      <c r="P140" s="1003"/>
      <c r="Q140" s="1003"/>
      <c r="R140" s="1003"/>
      <c r="S140" s="1003"/>
      <c r="T140" s="1003"/>
      <c r="U140" s="1003"/>
      <c r="V140" s="1004"/>
      <c r="W140" s="978"/>
      <c r="X140" s="979"/>
      <c r="Y140" s="979"/>
      <c r="Z140" s="979"/>
      <c r="AA140" s="980"/>
      <c r="AB140" s="974"/>
      <c r="AC140" s="974"/>
      <c r="AD140" s="974"/>
    </row>
    <row r="141" spans="1:30" ht="15.75" x14ac:dyDescent="0.25">
      <c r="A141" s="981">
        <f>'予選(J)'!A18</f>
        <v>1</v>
      </c>
      <c r="B141" s="983">
        <f>'予選(J)'!B18</f>
        <v>0.4375</v>
      </c>
      <c r="C141" s="984"/>
      <c r="D141" s="988" t="str">
        <f ca="1">'予選(J)'!D18</f>
        <v>羽黒SSS</v>
      </c>
      <c r="E141" s="988"/>
      <c r="F141" s="988"/>
      <c r="G141" s="988"/>
      <c r="H141" s="988"/>
      <c r="I141" s="989">
        <f>'予選(J)'!I18</f>
        <v>2</v>
      </c>
      <c r="J141" s="990"/>
      <c r="K141" s="993" t="str">
        <f>'予選(J)'!K18</f>
        <v>（</v>
      </c>
      <c r="L141" s="742">
        <f>'予選(J)'!L18</f>
        <v>0</v>
      </c>
      <c r="M141" s="740" t="str">
        <f>'予選(J)'!M18</f>
        <v>-</v>
      </c>
      <c r="N141" s="742">
        <f>'予選(J)'!N18</f>
        <v>0</v>
      </c>
      <c r="O141" s="995" t="str">
        <f>'予選(J)'!O18</f>
        <v>）</v>
      </c>
      <c r="P141" s="990">
        <f>'予選(J)'!P18</f>
        <v>0</v>
      </c>
      <c r="Q141" s="997"/>
      <c r="R141" s="988" t="str">
        <f ca="1">'予選(J)'!R18</f>
        <v>双葉SSS</v>
      </c>
      <c r="S141" s="988"/>
      <c r="T141" s="988"/>
      <c r="U141" s="988"/>
      <c r="V141" s="988"/>
      <c r="W141" s="974" t="str">
        <f ca="1">'予選(J)'!W18</f>
        <v>田富SSS</v>
      </c>
      <c r="X141" s="974"/>
      <c r="Y141" s="1013"/>
      <c r="Z141" s="1013"/>
      <c r="AA141" s="1013"/>
      <c r="AB141" s="974" t="str">
        <f ca="1">'予選(J)'!AB18</f>
        <v>山梨SSS</v>
      </c>
      <c r="AC141" s="974"/>
      <c r="AD141" s="974"/>
    </row>
    <row r="142" spans="1:30" ht="15.75" x14ac:dyDescent="0.25">
      <c r="A142" s="982"/>
      <c r="B142" s="985"/>
      <c r="C142" s="986"/>
      <c r="D142" s="988"/>
      <c r="E142" s="988"/>
      <c r="F142" s="988"/>
      <c r="G142" s="988"/>
      <c r="H142" s="988"/>
      <c r="I142" s="991"/>
      <c r="J142" s="992"/>
      <c r="K142" s="994"/>
      <c r="L142" s="743">
        <f>'予選(J)'!L19</f>
        <v>2</v>
      </c>
      <c r="M142" s="741" t="str">
        <f>'予選(J)'!M19</f>
        <v>-</v>
      </c>
      <c r="N142" s="743">
        <f>'予選(J)'!N19</f>
        <v>0</v>
      </c>
      <c r="O142" s="996"/>
      <c r="P142" s="992"/>
      <c r="Q142" s="998"/>
      <c r="R142" s="988"/>
      <c r="S142" s="988"/>
      <c r="T142" s="988"/>
      <c r="U142" s="988"/>
      <c r="V142" s="988"/>
      <c r="W142" s="974"/>
      <c r="X142" s="974"/>
      <c r="Y142" s="1013"/>
      <c r="Z142" s="1013"/>
      <c r="AA142" s="1013"/>
      <c r="AB142" s="974"/>
      <c r="AC142" s="974"/>
      <c r="AD142" s="974"/>
    </row>
    <row r="143" spans="1:30" ht="15.75" x14ac:dyDescent="0.25">
      <c r="A143" s="981">
        <f>'予選(J)'!A20</f>
        <v>2</v>
      </c>
      <c r="B143" s="983">
        <f>'予選(J)'!B20</f>
        <v>0.47222222222222227</v>
      </c>
      <c r="C143" s="984"/>
      <c r="D143" s="988" t="str">
        <f ca="1">'予選(J)'!D20</f>
        <v>山城SSS⑦</v>
      </c>
      <c r="E143" s="988"/>
      <c r="F143" s="988"/>
      <c r="G143" s="988"/>
      <c r="H143" s="988"/>
      <c r="I143" s="989">
        <f>'予選(J)'!I20</f>
        <v>3</v>
      </c>
      <c r="J143" s="990"/>
      <c r="K143" s="993" t="str">
        <f>'予選(J)'!K20</f>
        <v>（</v>
      </c>
      <c r="L143" s="742">
        <f>'予選(J)'!L20</f>
        <v>1</v>
      </c>
      <c r="M143" s="740" t="str">
        <f>'予選(J)'!M20</f>
        <v>-</v>
      </c>
      <c r="N143" s="742">
        <f>'予選(J)'!N20</f>
        <v>0</v>
      </c>
      <c r="O143" s="995" t="str">
        <f>'予選(J)'!O20</f>
        <v>）</v>
      </c>
      <c r="P143" s="990">
        <f>'予選(J)'!P20</f>
        <v>0</v>
      </c>
      <c r="Q143" s="997"/>
      <c r="R143" s="988" t="str">
        <f ca="1">'予選(J)'!R20</f>
        <v>田富SSS</v>
      </c>
      <c r="S143" s="988"/>
      <c r="T143" s="988"/>
      <c r="U143" s="988"/>
      <c r="V143" s="988"/>
      <c r="W143" s="974" t="str">
        <f ca="1">'予選(J)'!W20</f>
        <v>羽黒SSS</v>
      </c>
      <c r="X143" s="974"/>
      <c r="Y143" s="1013"/>
      <c r="Z143" s="1013"/>
      <c r="AA143" s="1013"/>
      <c r="AB143" s="974" t="str">
        <f ca="1">'予選(J)'!AB20</f>
        <v>双葉SSS</v>
      </c>
      <c r="AC143" s="974"/>
      <c r="AD143" s="974"/>
    </row>
    <row r="144" spans="1:30" ht="15.75" x14ac:dyDescent="0.25">
      <c r="A144" s="982"/>
      <c r="B144" s="985"/>
      <c r="C144" s="986"/>
      <c r="D144" s="988"/>
      <c r="E144" s="988"/>
      <c r="F144" s="988"/>
      <c r="G144" s="988"/>
      <c r="H144" s="988"/>
      <c r="I144" s="991"/>
      <c r="J144" s="992"/>
      <c r="K144" s="994"/>
      <c r="L144" s="743">
        <f>'予選(J)'!L21</f>
        <v>2</v>
      </c>
      <c r="M144" s="741" t="str">
        <f>'予選(J)'!M21</f>
        <v>-</v>
      </c>
      <c r="N144" s="743">
        <f>'予選(J)'!N21</f>
        <v>0</v>
      </c>
      <c r="O144" s="996"/>
      <c r="P144" s="992"/>
      <c r="Q144" s="998"/>
      <c r="R144" s="988"/>
      <c r="S144" s="988"/>
      <c r="T144" s="988"/>
      <c r="U144" s="988"/>
      <c r="V144" s="988"/>
      <c r="W144" s="974"/>
      <c r="X144" s="974"/>
      <c r="Y144" s="1013"/>
      <c r="Z144" s="1013"/>
      <c r="AA144" s="1013"/>
      <c r="AB144" s="974"/>
      <c r="AC144" s="974"/>
      <c r="AD144" s="974"/>
    </row>
    <row r="145" spans="1:30" ht="15.75" x14ac:dyDescent="0.25">
      <c r="A145" s="981">
        <f>'予選(J)'!A22</f>
        <v>3</v>
      </c>
      <c r="B145" s="983">
        <f>'予選(J)'!B22</f>
        <v>0.50694444444444442</v>
      </c>
      <c r="C145" s="984"/>
      <c r="D145" s="1007" t="str">
        <f ca="1">'予選(J)'!D22</f>
        <v>羽黒SSS</v>
      </c>
      <c r="E145" s="1008"/>
      <c r="F145" s="1008"/>
      <c r="G145" s="1008"/>
      <c r="H145" s="1009"/>
      <c r="I145" s="989">
        <f>'予選(J)'!I22</f>
        <v>1</v>
      </c>
      <c r="J145" s="990"/>
      <c r="K145" s="1005" t="str">
        <f>'予選(J)'!K22</f>
        <v>（</v>
      </c>
      <c r="L145" s="740">
        <f>'予選(J)'!L22</f>
        <v>0</v>
      </c>
      <c r="M145" s="740" t="str">
        <f>'予選(J)'!M22</f>
        <v>-</v>
      </c>
      <c r="N145" s="740">
        <f>'予選(J)'!N22</f>
        <v>0</v>
      </c>
      <c r="O145" s="1005" t="str">
        <f>'予選(J)'!O22</f>
        <v>）</v>
      </c>
      <c r="P145" s="990">
        <f>'予選(J)'!P22</f>
        <v>1</v>
      </c>
      <c r="Q145" s="997"/>
      <c r="R145" s="999" t="str">
        <f ca="1">'予選(J)'!R22</f>
        <v>山梨SSS</v>
      </c>
      <c r="S145" s="1000"/>
      <c r="T145" s="1000"/>
      <c r="U145" s="1000"/>
      <c r="V145" s="1001"/>
      <c r="W145" s="974" t="str">
        <f ca="1">'予選(J)'!W22</f>
        <v>山城SSS⑦</v>
      </c>
      <c r="X145" s="974"/>
      <c r="Y145" s="1013"/>
      <c r="Z145" s="1013"/>
      <c r="AA145" s="1013"/>
      <c r="AB145" s="974" t="str">
        <f ca="1">'予選(J)'!AB22</f>
        <v>田富SSS</v>
      </c>
      <c r="AC145" s="974"/>
      <c r="AD145" s="974"/>
    </row>
    <row r="146" spans="1:30" ht="15.75" x14ac:dyDescent="0.25">
      <c r="A146" s="982"/>
      <c r="B146" s="985"/>
      <c r="C146" s="986"/>
      <c r="D146" s="1010"/>
      <c r="E146" s="1011"/>
      <c r="F146" s="1011"/>
      <c r="G146" s="1011"/>
      <c r="H146" s="1012"/>
      <c r="I146" s="991"/>
      <c r="J146" s="992"/>
      <c r="K146" s="1006"/>
      <c r="L146" s="741">
        <f>'予選(J)'!L23</f>
        <v>1</v>
      </c>
      <c r="M146" s="741" t="str">
        <f>'予選(J)'!M23</f>
        <v>-</v>
      </c>
      <c r="N146" s="741">
        <f>'予選(J)'!N23</f>
        <v>1</v>
      </c>
      <c r="O146" s="1006"/>
      <c r="P146" s="992"/>
      <c r="Q146" s="998"/>
      <c r="R146" s="1002"/>
      <c r="S146" s="1003"/>
      <c r="T146" s="1003"/>
      <c r="U146" s="1003"/>
      <c r="V146" s="1004"/>
      <c r="W146" s="974"/>
      <c r="X146" s="974"/>
      <c r="Y146" s="1013"/>
      <c r="Z146" s="1013"/>
      <c r="AA146" s="1013"/>
      <c r="AB146" s="974"/>
      <c r="AC146" s="974"/>
      <c r="AD146" s="974"/>
    </row>
    <row r="147" spans="1:30" ht="15.75" x14ac:dyDescent="0.25">
      <c r="A147" s="981">
        <f>'予選(J)'!A24</f>
        <v>4</v>
      </c>
      <c r="B147" s="983">
        <f>'予選(J)'!B24</f>
        <v>0.54166666666666663</v>
      </c>
      <c r="C147" s="984"/>
      <c r="D147" s="999" t="str">
        <f ca="1">'予選(J)'!D24</f>
        <v>山城SSS⑦</v>
      </c>
      <c r="E147" s="1000"/>
      <c r="F147" s="1000"/>
      <c r="G147" s="1000"/>
      <c r="H147" s="1001"/>
      <c r="I147" s="989">
        <f>'予選(J)'!I24</f>
        <v>5</v>
      </c>
      <c r="J147" s="990"/>
      <c r="K147" s="1005" t="str">
        <f>'予選(J)'!K24</f>
        <v>（</v>
      </c>
      <c r="L147" s="740">
        <f>'予選(J)'!L24</f>
        <v>1</v>
      </c>
      <c r="M147" s="740" t="str">
        <f>'予選(J)'!M24</f>
        <v>-</v>
      </c>
      <c r="N147" s="740">
        <f>'予選(J)'!N24</f>
        <v>0</v>
      </c>
      <c r="O147" s="1005" t="str">
        <f>'予選(J)'!O24</f>
        <v>）</v>
      </c>
      <c r="P147" s="990">
        <f>'予選(J)'!P24</f>
        <v>0</v>
      </c>
      <c r="Q147" s="997"/>
      <c r="R147" s="999" t="str">
        <f ca="1">'予選(J)'!R24</f>
        <v>双葉SSS</v>
      </c>
      <c r="S147" s="1000"/>
      <c r="T147" s="1000"/>
      <c r="U147" s="1000"/>
      <c r="V147" s="1001"/>
      <c r="W147" s="975" t="str">
        <f ca="1">'予選(J)'!W24</f>
        <v>山梨SSS</v>
      </c>
      <c r="X147" s="976"/>
      <c r="Y147" s="976"/>
      <c r="Z147" s="976"/>
      <c r="AA147" s="977"/>
      <c r="AB147" s="974" t="str">
        <f ca="1">'予選(J)'!AB24</f>
        <v>羽黒SSS</v>
      </c>
      <c r="AC147" s="974"/>
      <c r="AD147" s="974"/>
    </row>
    <row r="148" spans="1:30" ht="15.75" x14ac:dyDescent="0.25">
      <c r="A148" s="982"/>
      <c r="B148" s="985"/>
      <c r="C148" s="986"/>
      <c r="D148" s="1002"/>
      <c r="E148" s="1003"/>
      <c r="F148" s="1003"/>
      <c r="G148" s="1003"/>
      <c r="H148" s="1004"/>
      <c r="I148" s="991"/>
      <c r="J148" s="992"/>
      <c r="K148" s="1006"/>
      <c r="L148" s="741">
        <f>'予選(J)'!L25</f>
        <v>4</v>
      </c>
      <c r="M148" s="741" t="str">
        <f>'予選(J)'!M25</f>
        <v>-</v>
      </c>
      <c r="N148" s="741">
        <f>'予選(J)'!N25</f>
        <v>0</v>
      </c>
      <c r="O148" s="1006"/>
      <c r="P148" s="992"/>
      <c r="Q148" s="998"/>
      <c r="R148" s="1002"/>
      <c r="S148" s="1003"/>
      <c r="T148" s="1003"/>
      <c r="U148" s="1003"/>
      <c r="V148" s="1004"/>
      <c r="W148" s="978"/>
      <c r="X148" s="979"/>
      <c r="Y148" s="979"/>
      <c r="Z148" s="979"/>
      <c r="AA148" s="980"/>
      <c r="AB148" s="974"/>
      <c r="AC148" s="974"/>
      <c r="AD148" s="974"/>
    </row>
    <row r="149" spans="1:30" ht="15.75" x14ac:dyDescent="0.25">
      <c r="A149" s="981">
        <f>'予選(J)'!A26</f>
        <v>5</v>
      </c>
      <c r="B149" s="983">
        <f>'予選(J)'!B26</f>
        <v>0.57638888888888895</v>
      </c>
      <c r="C149" s="984"/>
      <c r="D149" s="987" t="str">
        <f ca="1">'予選(J)'!D26</f>
        <v>田富SSS</v>
      </c>
      <c r="E149" s="987"/>
      <c r="F149" s="987"/>
      <c r="G149" s="987"/>
      <c r="H149" s="987"/>
      <c r="I149" s="989">
        <f>'予選(J)'!I26</f>
        <v>0</v>
      </c>
      <c r="J149" s="990"/>
      <c r="K149" s="993" t="str">
        <f>'予選(J)'!K26</f>
        <v>（</v>
      </c>
      <c r="L149" s="742">
        <f>'予選(J)'!L26</f>
        <v>0</v>
      </c>
      <c r="M149" s="740" t="str">
        <f>'予選(J)'!M26</f>
        <v>-</v>
      </c>
      <c r="N149" s="742">
        <f>'予選(J)'!N26</f>
        <v>0</v>
      </c>
      <c r="O149" s="995" t="str">
        <f>'予選(J)'!O26</f>
        <v>）</v>
      </c>
      <c r="P149" s="990">
        <f>'予選(J)'!P26</f>
        <v>0</v>
      </c>
      <c r="Q149" s="997"/>
      <c r="R149" s="987" t="str">
        <f ca="1">'予選(J)'!R26</f>
        <v>山梨SSS</v>
      </c>
      <c r="S149" s="987"/>
      <c r="T149" s="987"/>
      <c r="U149" s="987"/>
      <c r="V149" s="987"/>
      <c r="W149" s="975" t="str">
        <f ca="1">'予選(J)'!W26</f>
        <v>双葉SSS</v>
      </c>
      <c r="X149" s="976"/>
      <c r="Y149" s="976"/>
      <c r="Z149" s="976"/>
      <c r="AA149" s="977"/>
      <c r="AB149" s="974" t="str">
        <f ca="1">'予選(J)'!AB26</f>
        <v>山城SSS⑦</v>
      </c>
      <c r="AC149" s="974"/>
      <c r="AD149" s="974"/>
    </row>
    <row r="150" spans="1:30" ht="15.75" x14ac:dyDescent="0.25">
      <c r="A150" s="982"/>
      <c r="B150" s="985"/>
      <c r="C150" s="986"/>
      <c r="D150" s="988"/>
      <c r="E150" s="988"/>
      <c r="F150" s="988"/>
      <c r="G150" s="988"/>
      <c r="H150" s="988"/>
      <c r="I150" s="991"/>
      <c r="J150" s="992"/>
      <c r="K150" s="994"/>
      <c r="L150" s="743">
        <f>'予選(J)'!L27</f>
        <v>0</v>
      </c>
      <c r="M150" s="741" t="str">
        <f>'予選(J)'!M27</f>
        <v>-</v>
      </c>
      <c r="N150" s="743">
        <f>'予選(J)'!N27</f>
        <v>0</v>
      </c>
      <c r="O150" s="996"/>
      <c r="P150" s="992"/>
      <c r="Q150" s="998"/>
      <c r="R150" s="988"/>
      <c r="S150" s="988"/>
      <c r="T150" s="988"/>
      <c r="U150" s="988"/>
      <c r="V150" s="988"/>
      <c r="W150" s="978"/>
      <c r="X150" s="979"/>
      <c r="Y150" s="979"/>
      <c r="Z150" s="979"/>
      <c r="AA150" s="980"/>
      <c r="AB150" s="974"/>
      <c r="AC150" s="974"/>
      <c r="AD150" s="974"/>
    </row>
    <row r="152" spans="1:30" x14ac:dyDescent="0.2">
      <c r="A152" s="1014" t="str">
        <f>'予選(K)'!A16</f>
        <v>順序</v>
      </c>
      <c r="B152" s="1016">
        <f>'予選(K)'!B16</f>
        <v>45424</v>
      </c>
      <c r="C152" s="1017"/>
      <c r="D152" s="999" t="str">
        <f>'予選(K)'!D16</f>
        <v>K</v>
      </c>
      <c r="E152" s="1000"/>
      <c r="F152" s="1000" t="str">
        <f>'予選(K)'!F16</f>
        <v>パート</v>
      </c>
      <c r="G152" s="1000"/>
      <c r="H152" s="1000"/>
      <c r="I152" s="1000" t="str">
        <f>'予選(K)'!I16</f>
        <v>1日目</v>
      </c>
      <c r="J152" s="1000"/>
      <c r="K152" s="1000"/>
      <c r="L152" s="1000" t="str">
        <f ca="1">'予選(K)'!L16</f>
        <v>白根百田小</v>
      </c>
      <c r="M152" s="1000"/>
      <c r="N152" s="1000"/>
      <c r="O152" s="1000"/>
      <c r="P152" s="1000"/>
      <c r="Q152" s="1000"/>
      <c r="R152" s="1000"/>
      <c r="S152" s="1000"/>
      <c r="T152" s="1000"/>
      <c r="U152" s="1000"/>
      <c r="V152" s="1001"/>
      <c r="W152" s="975" t="str">
        <f>'予選(K)'!W16</f>
        <v>主審・４審</v>
      </c>
      <c r="X152" s="976"/>
      <c r="Y152" s="976"/>
      <c r="Z152" s="976"/>
      <c r="AA152" s="977"/>
      <c r="AB152" s="974" t="str">
        <f>'予選(K)'!AB16</f>
        <v>副審</v>
      </c>
      <c r="AC152" s="974"/>
      <c r="AD152" s="974"/>
    </row>
    <row r="153" spans="1:30" x14ac:dyDescent="0.2">
      <c r="A153" s="1015"/>
      <c r="B153" s="1018"/>
      <c r="C153" s="1019"/>
      <c r="D153" s="1002"/>
      <c r="E153" s="1003"/>
      <c r="F153" s="1003"/>
      <c r="G153" s="1003"/>
      <c r="H153" s="1003"/>
      <c r="I153" s="1003"/>
      <c r="J153" s="1003"/>
      <c r="K153" s="1003"/>
      <c r="L153" s="1003"/>
      <c r="M153" s="1003"/>
      <c r="N153" s="1003"/>
      <c r="O153" s="1003"/>
      <c r="P153" s="1003"/>
      <c r="Q153" s="1003"/>
      <c r="R153" s="1003"/>
      <c r="S153" s="1003"/>
      <c r="T153" s="1003"/>
      <c r="U153" s="1003"/>
      <c r="V153" s="1004"/>
      <c r="W153" s="978"/>
      <c r="X153" s="979"/>
      <c r="Y153" s="979"/>
      <c r="Z153" s="979"/>
      <c r="AA153" s="980"/>
      <c r="AB153" s="974"/>
      <c r="AC153" s="974"/>
      <c r="AD153" s="974"/>
    </row>
    <row r="154" spans="1:30" ht="15.75" x14ac:dyDescent="0.25">
      <c r="A154" s="981">
        <f>'予選(K)'!A18</f>
        <v>1</v>
      </c>
      <c r="B154" s="983">
        <f>'予選(K)'!B18</f>
        <v>0.4375</v>
      </c>
      <c r="C154" s="984"/>
      <c r="D154" s="988" t="str">
        <f ca="1">'予選(K)'!D18</f>
        <v>甲府西Jr</v>
      </c>
      <c r="E154" s="988"/>
      <c r="F154" s="988"/>
      <c r="G154" s="988"/>
      <c r="H154" s="988"/>
      <c r="I154" s="989">
        <f>'予選(K)'!I18</f>
        <v>2</v>
      </c>
      <c r="J154" s="990"/>
      <c r="K154" s="993" t="str">
        <f>'予選(K)'!K18</f>
        <v>（</v>
      </c>
      <c r="L154" s="742">
        <f>'予選(K)'!L18</f>
        <v>1</v>
      </c>
      <c r="M154" s="740" t="str">
        <f>'予選(K)'!M18</f>
        <v>-</v>
      </c>
      <c r="N154" s="742">
        <f>'予選(K)'!N18</f>
        <v>0</v>
      </c>
      <c r="O154" s="995" t="str">
        <f>'予選(K)'!O18</f>
        <v>）</v>
      </c>
      <c r="P154" s="990">
        <f>'予選(K)'!P18</f>
        <v>1</v>
      </c>
      <c r="Q154" s="997"/>
      <c r="R154" s="988" t="str">
        <f ca="1">'予選(K)'!R18</f>
        <v>アロンドラ</v>
      </c>
      <c r="S154" s="988"/>
      <c r="T154" s="988"/>
      <c r="U154" s="988"/>
      <c r="V154" s="988"/>
      <c r="W154" s="974" t="str">
        <f ca="1">'予選(K)'!W18</f>
        <v>グリュック</v>
      </c>
      <c r="X154" s="974"/>
      <c r="Y154" s="1013"/>
      <c r="Z154" s="1013"/>
      <c r="AA154" s="1013"/>
      <c r="AB154" s="974" t="str">
        <f ca="1">'予選(K)'!AB18</f>
        <v>JFC白根</v>
      </c>
      <c r="AC154" s="974"/>
      <c r="AD154" s="974"/>
    </row>
    <row r="155" spans="1:30" ht="15.75" x14ac:dyDescent="0.25">
      <c r="A155" s="982"/>
      <c r="B155" s="985"/>
      <c r="C155" s="986"/>
      <c r="D155" s="988"/>
      <c r="E155" s="988"/>
      <c r="F155" s="988"/>
      <c r="G155" s="988"/>
      <c r="H155" s="988"/>
      <c r="I155" s="991"/>
      <c r="J155" s="992"/>
      <c r="K155" s="994"/>
      <c r="L155" s="743">
        <f>'予選(K)'!L19</f>
        <v>1</v>
      </c>
      <c r="M155" s="741" t="str">
        <f>'予選(K)'!M19</f>
        <v>-</v>
      </c>
      <c r="N155" s="743">
        <f>'予選(K)'!N19</f>
        <v>1</v>
      </c>
      <c r="O155" s="996"/>
      <c r="P155" s="992"/>
      <c r="Q155" s="998"/>
      <c r="R155" s="988"/>
      <c r="S155" s="988"/>
      <c r="T155" s="988"/>
      <c r="U155" s="988"/>
      <c r="V155" s="988"/>
      <c r="W155" s="974"/>
      <c r="X155" s="974"/>
      <c r="Y155" s="1013"/>
      <c r="Z155" s="1013"/>
      <c r="AA155" s="1013"/>
      <c r="AB155" s="974"/>
      <c r="AC155" s="974"/>
      <c r="AD155" s="974"/>
    </row>
    <row r="156" spans="1:30" ht="15.75" x14ac:dyDescent="0.25">
      <c r="A156" s="981">
        <f>'予選(K)'!A20</f>
        <v>2</v>
      </c>
      <c r="B156" s="983">
        <f>'予選(K)'!B20</f>
        <v>0.47222222222222227</v>
      </c>
      <c r="C156" s="984"/>
      <c r="D156" s="988" t="str">
        <f ca="1">'予選(K)'!D20</f>
        <v>中道セレソン❿</v>
      </c>
      <c r="E156" s="988"/>
      <c r="F156" s="988"/>
      <c r="G156" s="988"/>
      <c r="H156" s="988"/>
      <c r="I156" s="989">
        <f>'予選(K)'!I20</f>
        <v>8</v>
      </c>
      <c r="J156" s="990"/>
      <c r="K156" s="993" t="str">
        <f>'予選(K)'!K20</f>
        <v>（</v>
      </c>
      <c r="L156" s="742">
        <f>'予選(K)'!L20</f>
        <v>4</v>
      </c>
      <c r="M156" s="740" t="str">
        <f>'予選(K)'!M20</f>
        <v>-</v>
      </c>
      <c r="N156" s="742">
        <f>'予選(K)'!N20</f>
        <v>0</v>
      </c>
      <c r="O156" s="995" t="str">
        <f>'予選(K)'!O20</f>
        <v>）</v>
      </c>
      <c r="P156" s="990">
        <f>'予選(K)'!P20</f>
        <v>0</v>
      </c>
      <c r="Q156" s="997"/>
      <c r="R156" s="988" t="str">
        <f ca="1">'予選(K)'!R20</f>
        <v>グリュック</v>
      </c>
      <c r="S156" s="988"/>
      <c r="T156" s="988"/>
      <c r="U156" s="988"/>
      <c r="V156" s="988"/>
      <c r="W156" s="974" t="str">
        <f ca="1">'予選(K)'!W20</f>
        <v>甲府西Jr</v>
      </c>
      <c r="X156" s="974"/>
      <c r="Y156" s="1013"/>
      <c r="Z156" s="1013"/>
      <c r="AA156" s="1013"/>
      <c r="AB156" s="974" t="str">
        <f ca="1">'予選(K)'!AB20</f>
        <v>アロンドラ</v>
      </c>
      <c r="AC156" s="974"/>
      <c r="AD156" s="974"/>
    </row>
    <row r="157" spans="1:30" ht="15.75" x14ac:dyDescent="0.25">
      <c r="A157" s="982"/>
      <c r="B157" s="985"/>
      <c r="C157" s="986"/>
      <c r="D157" s="988"/>
      <c r="E157" s="988"/>
      <c r="F157" s="988"/>
      <c r="G157" s="988"/>
      <c r="H157" s="988"/>
      <c r="I157" s="991"/>
      <c r="J157" s="992"/>
      <c r="K157" s="994"/>
      <c r="L157" s="743">
        <f>'予選(K)'!L21</f>
        <v>4</v>
      </c>
      <c r="M157" s="741" t="str">
        <f>'予選(K)'!M21</f>
        <v>-</v>
      </c>
      <c r="N157" s="743">
        <f>'予選(K)'!N21</f>
        <v>0</v>
      </c>
      <c r="O157" s="996"/>
      <c r="P157" s="992"/>
      <c r="Q157" s="998"/>
      <c r="R157" s="988"/>
      <c r="S157" s="988"/>
      <c r="T157" s="988"/>
      <c r="U157" s="988"/>
      <c r="V157" s="988"/>
      <c r="W157" s="974"/>
      <c r="X157" s="974"/>
      <c r="Y157" s="1013"/>
      <c r="Z157" s="1013"/>
      <c r="AA157" s="1013"/>
      <c r="AB157" s="974"/>
      <c r="AC157" s="974"/>
      <c r="AD157" s="974"/>
    </row>
    <row r="158" spans="1:30" ht="15.75" x14ac:dyDescent="0.25">
      <c r="A158" s="981">
        <f>'予選(K)'!A22</f>
        <v>3</v>
      </c>
      <c r="B158" s="983">
        <f>'予選(K)'!B22</f>
        <v>0.50694444444444442</v>
      </c>
      <c r="C158" s="984"/>
      <c r="D158" s="1007" t="str">
        <f ca="1">'予選(K)'!D22</f>
        <v>甲府西Jr</v>
      </c>
      <c r="E158" s="1008"/>
      <c r="F158" s="1008"/>
      <c r="G158" s="1008"/>
      <c r="H158" s="1009"/>
      <c r="I158" s="989">
        <f>'予選(K)'!I22</f>
        <v>2</v>
      </c>
      <c r="J158" s="990"/>
      <c r="K158" s="1005" t="str">
        <f>'予選(K)'!K22</f>
        <v>（</v>
      </c>
      <c r="L158" s="740">
        <f>'予選(K)'!L22</f>
        <v>1</v>
      </c>
      <c r="M158" s="740" t="str">
        <f>'予選(K)'!M22</f>
        <v>-</v>
      </c>
      <c r="N158" s="740">
        <f>'予選(K)'!N22</f>
        <v>0</v>
      </c>
      <c r="O158" s="1005" t="str">
        <f>'予選(K)'!O22</f>
        <v>）</v>
      </c>
      <c r="P158" s="990">
        <f>'予選(K)'!P22</f>
        <v>1</v>
      </c>
      <c r="Q158" s="997"/>
      <c r="R158" s="999" t="str">
        <f ca="1">'予選(K)'!R22</f>
        <v>JFC白根</v>
      </c>
      <c r="S158" s="1000"/>
      <c r="T158" s="1000"/>
      <c r="U158" s="1000"/>
      <c r="V158" s="1001"/>
      <c r="W158" s="974" t="str">
        <f ca="1">'予選(K)'!W22</f>
        <v>中道セレソン❿</v>
      </c>
      <c r="X158" s="974"/>
      <c r="Y158" s="1013"/>
      <c r="Z158" s="1013"/>
      <c r="AA158" s="1013"/>
      <c r="AB158" s="974" t="str">
        <f ca="1">'予選(K)'!AB22</f>
        <v>グリュック</v>
      </c>
      <c r="AC158" s="974"/>
      <c r="AD158" s="974"/>
    </row>
    <row r="159" spans="1:30" ht="15.75" x14ac:dyDescent="0.25">
      <c r="A159" s="982"/>
      <c r="B159" s="985"/>
      <c r="C159" s="986"/>
      <c r="D159" s="1010"/>
      <c r="E159" s="1011"/>
      <c r="F159" s="1011"/>
      <c r="G159" s="1011"/>
      <c r="H159" s="1012"/>
      <c r="I159" s="991"/>
      <c r="J159" s="992"/>
      <c r="K159" s="1006"/>
      <c r="L159" s="741">
        <f>'予選(K)'!L23</f>
        <v>1</v>
      </c>
      <c r="M159" s="741" t="str">
        <f>'予選(K)'!M23</f>
        <v>-</v>
      </c>
      <c r="N159" s="741">
        <f>'予選(K)'!N23</f>
        <v>1</v>
      </c>
      <c r="O159" s="1006"/>
      <c r="P159" s="992"/>
      <c r="Q159" s="998"/>
      <c r="R159" s="1002"/>
      <c r="S159" s="1003"/>
      <c r="T159" s="1003"/>
      <c r="U159" s="1003"/>
      <c r="V159" s="1004"/>
      <c r="W159" s="974"/>
      <c r="X159" s="974"/>
      <c r="Y159" s="1013"/>
      <c r="Z159" s="1013"/>
      <c r="AA159" s="1013"/>
      <c r="AB159" s="974"/>
      <c r="AC159" s="974"/>
      <c r="AD159" s="974"/>
    </row>
    <row r="160" spans="1:30" ht="15.75" x14ac:dyDescent="0.25">
      <c r="A160" s="981">
        <f>'予選(K)'!A24</f>
        <v>4</v>
      </c>
      <c r="B160" s="983">
        <f>'予選(K)'!B24</f>
        <v>0.54166666666666663</v>
      </c>
      <c r="C160" s="984"/>
      <c r="D160" s="999" t="str">
        <f ca="1">'予選(K)'!D24</f>
        <v>中道セレソン❿</v>
      </c>
      <c r="E160" s="1000"/>
      <c r="F160" s="1000"/>
      <c r="G160" s="1000"/>
      <c r="H160" s="1001"/>
      <c r="I160" s="989">
        <f>'予選(K)'!I24</f>
        <v>3</v>
      </c>
      <c r="J160" s="990"/>
      <c r="K160" s="1005" t="str">
        <f>'予選(K)'!K24</f>
        <v>（</v>
      </c>
      <c r="L160" s="740">
        <f>'予選(K)'!L24</f>
        <v>0</v>
      </c>
      <c r="M160" s="740" t="str">
        <f>'予選(K)'!M24</f>
        <v>-</v>
      </c>
      <c r="N160" s="740">
        <f>'予選(K)'!N24</f>
        <v>0</v>
      </c>
      <c r="O160" s="1005" t="str">
        <f>'予選(K)'!O24</f>
        <v>）</v>
      </c>
      <c r="P160" s="990">
        <f>'予選(K)'!P24</f>
        <v>0</v>
      </c>
      <c r="Q160" s="997"/>
      <c r="R160" s="999" t="str">
        <f ca="1">'予選(K)'!R24</f>
        <v>アロンドラ</v>
      </c>
      <c r="S160" s="1000"/>
      <c r="T160" s="1000"/>
      <c r="U160" s="1000"/>
      <c r="V160" s="1001"/>
      <c r="W160" s="975" t="str">
        <f ca="1">'予選(K)'!W24</f>
        <v>JFC白根</v>
      </c>
      <c r="X160" s="976"/>
      <c r="Y160" s="976"/>
      <c r="Z160" s="976"/>
      <c r="AA160" s="977"/>
      <c r="AB160" s="974" t="str">
        <f ca="1">'予選(K)'!AB24</f>
        <v>甲府西Jr</v>
      </c>
      <c r="AC160" s="974"/>
      <c r="AD160" s="974"/>
    </row>
    <row r="161" spans="1:30" ht="15.75" x14ac:dyDescent="0.25">
      <c r="A161" s="982"/>
      <c r="B161" s="985"/>
      <c r="C161" s="986"/>
      <c r="D161" s="1002"/>
      <c r="E161" s="1003"/>
      <c r="F161" s="1003"/>
      <c r="G161" s="1003"/>
      <c r="H161" s="1004"/>
      <c r="I161" s="991"/>
      <c r="J161" s="992"/>
      <c r="K161" s="1006"/>
      <c r="L161" s="741">
        <f>'予選(K)'!L25</f>
        <v>3</v>
      </c>
      <c r="M161" s="741" t="str">
        <f>'予選(K)'!M25</f>
        <v>-</v>
      </c>
      <c r="N161" s="741">
        <f>'予選(K)'!N25</f>
        <v>0</v>
      </c>
      <c r="O161" s="1006"/>
      <c r="P161" s="992"/>
      <c r="Q161" s="998"/>
      <c r="R161" s="1002"/>
      <c r="S161" s="1003"/>
      <c r="T161" s="1003"/>
      <c r="U161" s="1003"/>
      <c r="V161" s="1004"/>
      <c r="W161" s="978"/>
      <c r="X161" s="979"/>
      <c r="Y161" s="979"/>
      <c r="Z161" s="979"/>
      <c r="AA161" s="980"/>
      <c r="AB161" s="974"/>
      <c r="AC161" s="974"/>
      <c r="AD161" s="974"/>
    </row>
    <row r="162" spans="1:30" ht="15.75" x14ac:dyDescent="0.25">
      <c r="A162" s="981">
        <f>'予選(K)'!A26</f>
        <v>5</v>
      </c>
      <c r="B162" s="983">
        <f>'予選(K)'!B26</f>
        <v>0.57638888888888895</v>
      </c>
      <c r="C162" s="984"/>
      <c r="D162" s="987" t="str">
        <f ca="1">'予選(K)'!D26</f>
        <v>グリュック</v>
      </c>
      <c r="E162" s="987"/>
      <c r="F162" s="987"/>
      <c r="G162" s="987"/>
      <c r="H162" s="987"/>
      <c r="I162" s="989">
        <f>'予選(K)'!I26</f>
        <v>0</v>
      </c>
      <c r="J162" s="990"/>
      <c r="K162" s="993" t="str">
        <f>'予選(K)'!K26</f>
        <v>（</v>
      </c>
      <c r="L162" s="742">
        <f>'予選(K)'!L26</f>
        <v>0</v>
      </c>
      <c r="M162" s="740" t="str">
        <f>'予選(K)'!M26</f>
        <v>-</v>
      </c>
      <c r="N162" s="742">
        <f>'予選(K)'!N26</f>
        <v>3</v>
      </c>
      <c r="O162" s="995" t="str">
        <f>'予選(K)'!O26</f>
        <v>）</v>
      </c>
      <c r="P162" s="990">
        <f>'予選(K)'!P26</f>
        <v>3</v>
      </c>
      <c r="Q162" s="997"/>
      <c r="R162" s="987" t="str">
        <f ca="1">'予選(K)'!R26</f>
        <v>JFC白根</v>
      </c>
      <c r="S162" s="987"/>
      <c r="T162" s="987"/>
      <c r="U162" s="987"/>
      <c r="V162" s="987"/>
      <c r="W162" s="975" t="str">
        <f ca="1">'予選(K)'!W26</f>
        <v>アロンドラ</v>
      </c>
      <c r="X162" s="976"/>
      <c r="Y162" s="976"/>
      <c r="Z162" s="976"/>
      <c r="AA162" s="977"/>
      <c r="AB162" s="974" t="str">
        <f ca="1">'予選(K)'!AB26</f>
        <v>中道セレソン❿</v>
      </c>
      <c r="AC162" s="974"/>
      <c r="AD162" s="974"/>
    </row>
    <row r="163" spans="1:30" ht="15.75" x14ac:dyDescent="0.25">
      <c r="A163" s="982"/>
      <c r="B163" s="985"/>
      <c r="C163" s="986"/>
      <c r="D163" s="988"/>
      <c r="E163" s="988"/>
      <c r="F163" s="988"/>
      <c r="G163" s="988"/>
      <c r="H163" s="988"/>
      <c r="I163" s="991"/>
      <c r="J163" s="992"/>
      <c r="K163" s="994"/>
      <c r="L163" s="743">
        <f>'予選(K)'!L27</f>
        <v>0</v>
      </c>
      <c r="M163" s="741" t="str">
        <f>'予選(K)'!M27</f>
        <v>-</v>
      </c>
      <c r="N163" s="743">
        <f>'予選(K)'!N27</f>
        <v>0</v>
      </c>
      <c r="O163" s="996"/>
      <c r="P163" s="992"/>
      <c r="Q163" s="998"/>
      <c r="R163" s="988"/>
      <c r="S163" s="988"/>
      <c r="T163" s="988"/>
      <c r="U163" s="988"/>
      <c r="V163" s="988"/>
      <c r="W163" s="978"/>
      <c r="X163" s="979"/>
      <c r="Y163" s="979"/>
      <c r="Z163" s="979"/>
      <c r="AA163" s="980"/>
      <c r="AB163" s="974"/>
      <c r="AC163" s="974"/>
      <c r="AD163" s="974"/>
    </row>
    <row r="165" spans="1:30" x14ac:dyDescent="0.2">
      <c r="A165" s="1014" t="str">
        <f>'予選(L)'!A16</f>
        <v>順序</v>
      </c>
      <c r="B165" s="1016">
        <f>'予選(L)'!B16</f>
        <v>45424</v>
      </c>
      <c r="C165" s="1017"/>
      <c r="D165" s="999" t="str">
        <f>'予選(L)'!D16</f>
        <v>L</v>
      </c>
      <c r="E165" s="1000"/>
      <c r="F165" s="1000" t="str">
        <f>'予選(L)'!F16</f>
        <v>パート</v>
      </c>
      <c r="G165" s="1000"/>
      <c r="H165" s="1000"/>
      <c r="I165" s="1000" t="str">
        <f>'予選(L)'!I16</f>
        <v>1日目</v>
      </c>
      <c r="J165" s="1000"/>
      <c r="K165" s="1000"/>
      <c r="L165" s="1000" t="str">
        <f ca="1">'予選(L)'!L16</f>
        <v>小笠原小</v>
      </c>
      <c r="M165" s="1000"/>
      <c r="N165" s="1000"/>
      <c r="O165" s="1000"/>
      <c r="P165" s="1000"/>
      <c r="Q165" s="1000"/>
      <c r="R165" s="1000"/>
      <c r="S165" s="1000"/>
      <c r="T165" s="1000"/>
      <c r="U165" s="1000"/>
      <c r="V165" s="1001"/>
      <c r="W165" s="975" t="str">
        <f>'予選(L)'!W16</f>
        <v>主審・４審</v>
      </c>
      <c r="X165" s="976"/>
      <c r="Y165" s="976"/>
      <c r="Z165" s="976"/>
      <c r="AA165" s="977"/>
      <c r="AB165" s="974" t="str">
        <f>'予選(L)'!AB16</f>
        <v>副審</v>
      </c>
      <c r="AC165" s="974"/>
      <c r="AD165" s="974"/>
    </row>
    <row r="166" spans="1:30" x14ac:dyDescent="0.2">
      <c r="A166" s="1015"/>
      <c r="B166" s="1018"/>
      <c r="C166" s="1019"/>
      <c r="D166" s="1002"/>
      <c r="E166" s="1003"/>
      <c r="F166" s="1003"/>
      <c r="G166" s="1003"/>
      <c r="H166" s="1003"/>
      <c r="I166" s="1003"/>
      <c r="J166" s="1003"/>
      <c r="K166" s="1003"/>
      <c r="L166" s="1003"/>
      <c r="M166" s="1003"/>
      <c r="N166" s="1003"/>
      <c r="O166" s="1003"/>
      <c r="P166" s="1003"/>
      <c r="Q166" s="1003"/>
      <c r="R166" s="1003"/>
      <c r="S166" s="1003"/>
      <c r="T166" s="1003"/>
      <c r="U166" s="1003"/>
      <c r="V166" s="1004"/>
      <c r="W166" s="978"/>
      <c r="X166" s="979"/>
      <c r="Y166" s="979"/>
      <c r="Z166" s="979"/>
      <c r="AA166" s="980"/>
      <c r="AB166" s="974"/>
      <c r="AC166" s="974"/>
      <c r="AD166" s="974"/>
    </row>
    <row r="167" spans="1:30" ht="15.75" x14ac:dyDescent="0.25">
      <c r="A167" s="981">
        <f>'予選(L)'!A18</f>
        <v>1</v>
      </c>
      <c r="B167" s="983">
        <f>'予選(L)'!B18</f>
        <v>0.4375</v>
      </c>
      <c r="C167" s="984"/>
      <c r="D167" s="988" t="str">
        <f ca="1">'予選(L)'!D18</f>
        <v>エス・ヴィエント</v>
      </c>
      <c r="E167" s="988"/>
      <c r="F167" s="988"/>
      <c r="G167" s="988"/>
      <c r="H167" s="988"/>
      <c r="I167" s="989">
        <f>'予選(L)'!I18</f>
        <v>0</v>
      </c>
      <c r="J167" s="990"/>
      <c r="K167" s="993" t="str">
        <f>'予選(L)'!K18</f>
        <v>（</v>
      </c>
      <c r="L167" s="742">
        <f>'予選(L)'!L18</f>
        <v>0</v>
      </c>
      <c r="M167" s="740" t="str">
        <f>'予選(L)'!M18</f>
        <v>-</v>
      </c>
      <c r="N167" s="742">
        <f>'予選(L)'!N18</f>
        <v>1</v>
      </c>
      <c r="O167" s="995" t="str">
        <f>'予選(L)'!O18</f>
        <v>）</v>
      </c>
      <c r="P167" s="990">
        <f>'予選(L)'!P18</f>
        <v>3</v>
      </c>
      <c r="Q167" s="997"/>
      <c r="R167" s="988" t="str">
        <f ca="1">'予選(L)'!R18</f>
        <v>アミーゴスFC</v>
      </c>
      <c r="S167" s="988"/>
      <c r="T167" s="988"/>
      <c r="U167" s="988"/>
      <c r="V167" s="988"/>
      <c r="W167" s="974" t="str">
        <f ca="1">'予選(L)'!W18</f>
        <v>伊勢SSS</v>
      </c>
      <c r="X167" s="974"/>
      <c r="Y167" s="1013"/>
      <c r="Z167" s="1013"/>
      <c r="AA167" s="1013"/>
      <c r="AB167" s="974" t="str">
        <f ca="1">'予選(L)'!AB18</f>
        <v>FCトラベッソ</v>
      </c>
      <c r="AC167" s="974"/>
      <c r="AD167" s="974"/>
    </row>
    <row r="168" spans="1:30" ht="15.75" x14ac:dyDescent="0.25">
      <c r="A168" s="982"/>
      <c r="B168" s="985"/>
      <c r="C168" s="986"/>
      <c r="D168" s="988"/>
      <c r="E168" s="988"/>
      <c r="F168" s="988"/>
      <c r="G168" s="988"/>
      <c r="H168" s="988"/>
      <c r="I168" s="991"/>
      <c r="J168" s="992"/>
      <c r="K168" s="994"/>
      <c r="L168" s="743">
        <f>'予選(L)'!L19</f>
        <v>0</v>
      </c>
      <c r="M168" s="741" t="str">
        <f>'予選(L)'!M19</f>
        <v>-</v>
      </c>
      <c r="N168" s="743">
        <f>'予選(L)'!N19</f>
        <v>2</v>
      </c>
      <c r="O168" s="996"/>
      <c r="P168" s="992"/>
      <c r="Q168" s="998"/>
      <c r="R168" s="988"/>
      <c r="S168" s="988"/>
      <c r="T168" s="988"/>
      <c r="U168" s="988"/>
      <c r="V168" s="988"/>
      <c r="W168" s="974"/>
      <c r="X168" s="974"/>
      <c r="Y168" s="1013"/>
      <c r="Z168" s="1013"/>
      <c r="AA168" s="1013"/>
      <c r="AB168" s="974"/>
      <c r="AC168" s="974"/>
      <c r="AD168" s="974"/>
    </row>
    <row r="169" spans="1:30" ht="15.75" x14ac:dyDescent="0.25">
      <c r="A169" s="981">
        <f>'予選(L)'!A20</f>
        <v>2</v>
      </c>
      <c r="B169" s="983">
        <f>'予選(L)'!B20</f>
        <v>0.47222222222222227</v>
      </c>
      <c r="C169" s="984"/>
      <c r="D169" s="988" t="str">
        <f ca="1">'予選(L)'!D20</f>
        <v>FCアルピーノ②</v>
      </c>
      <c r="E169" s="988"/>
      <c r="F169" s="988"/>
      <c r="G169" s="988"/>
      <c r="H169" s="988"/>
      <c r="I169" s="989">
        <f>'予選(L)'!I20</f>
        <v>11</v>
      </c>
      <c r="J169" s="990"/>
      <c r="K169" s="993" t="str">
        <f>'予選(L)'!K20</f>
        <v>（</v>
      </c>
      <c r="L169" s="742">
        <f>'予選(L)'!L20</f>
        <v>4</v>
      </c>
      <c r="M169" s="740" t="str">
        <f>'予選(L)'!M20</f>
        <v>-</v>
      </c>
      <c r="N169" s="742">
        <f>'予選(L)'!N20</f>
        <v>0</v>
      </c>
      <c r="O169" s="995" t="str">
        <f>'予選(L)'!O20</f>
        <v>）</v>
      </c>
      <c r="P169" s="990">
        <f>'予選(L)'!P20</f>
        <v>0</v>
      </c>
      <c r="Q169" s="997"/>
      <c r="R169" s="988" t="str">
        <f ca="1">'予選(L)'!R20</f>
        <v>伊勢SSS</v>
      </c>
      <c r="S169" s="988"/>
      <c r="T169" s="988"/>
      <c r="U169" s="988"/>
      <c r="V169" s="988"/>
      <c r="W169" s="974" t="str">
        <f ca="1">'予選(L)'!W20</f>
        <v>エス・ヴィエント</v>
      </c>
      <c r="X169" s="974"/>
      <c r="Y169" s="1013"/>
      <c r="Z169" s="1013"/>
      <c r="AA169" s="1013"/>
      <c r="AB169" s="974" t="str">
        <f ca="1">'予選(L)'!AB20</f>
        <v>アミーゴスFC</v>
      </c>
      <c r="AC169" s="974"/>
      <c r="AD169" s="974"/>
    </row>
    <row r="170" spans="1:30" ht="15.75" x14ac:dyDescent="0.25">
      <c r="A170" s="982"/>
      <c r="B170" s="985"/>
      <c r="C170" s="986"/>
      <c r="D170" s="988"/>
      <c r="E170" s="988"/>
      <c r="F170" s="988"/>
      <c r="G170" s="988"/>
      <c r="H170" s="988"/>
      <c r="I170" s="991"/>
      <c r="J170" s="992"/>
      <c r="K170" s="994"/>
      <c r="L170" s="743">
        <f>'予選(L)'!L21</f>
        <v>7</v>
      </c>
      <c r="M170" s="741" t="str">
        <f>'予選(L)'!M21</f>
        <v>-</v>
      </c>
      <c r="N170" s="743">
        <f>'予選(L)'!N21</f>
        <v>0</v>
      </c>
      <c r="O170" s="996"/>
      <c r="P170" s="992"/>
      <c r="Q170" s="998"/>
      <c r="R170" s="988"/>
      <c r="S170" s="988"/>
      <c r="T170" s="988"/>
      <c r="U170" s="988"/>
      <c r="V170" s="988"/>
      <c r="W170" s="974"/>
      <c r="X170" s="974"/>
      <c r="Y170" s="1013"/>
      <c r="Z170" s="1013"/>
      <c r="AA170" s="1013"/>
      <c r="AB170" s="974"/>
      <c r="AC170" s="974"/>
      <c r="AD170" s="974"/>
    </row>
    <row r="171" spans="1:30" ht="15.75" x14ac:dyDescent="0.25">
      <c r="A171" s="981">
        <f>'予選(L)'!A22</f>
        <v>3</v>
      </c>
      <c r="B171" s="983">
        <f>'予選(L)'!B22</f>
        <v>0.50694444444444442</v>
      </c>
      <c r="C171" s="984"/>
      <c r="D171" s="1007" t="str">
        <f ca="1">'予選(L)'!D22</f>
        <v>エス・ヴィエント</v>
      </c>
      <c r="E171" s="1008"/>
      <c r="F171" s="1008"/>
      <c r="G171" s="1008"/>
      <c r="H171" s="1009"/>
      <c r="I171" s="989">
        <f>'予選(L)'!I22</f>
        <v>1</v>
      </c>
      <c r="J171" s="990"/>
      <c r="K171" s="1005" t="str">
        <f>'予選(L)'!K22</f>
        <v>（</v>
      </c>
      <c r="L171" s="740">
        <f>'予選(L)'!L22</f>
        <v>1</v>
      </c>
      <c r="M171" s="740" t="str">
        <f>'予選(L)'!M22</f>
        <v>-</v>
      </c>
      <c r="N171" s="740">
        <f>'予選(L)'!N22</f>
        <v>3</v>
      </c>
      <c r="O171" s="1005" t="str">
        <f>'予選(L)'!O22</f>
        <v>）</v>
      </c>
      <c r="P171" s="990">
        <f>'予選(L)'!P22</f>
        <v>7</v>
      </c>
      <c r="Q171" s="997"/>
      <c r="R171" s="999" t="str">
        <f ca="1">'予選(L)'!R22</f>
        <v>FCトラベッソ</v>
      </c>
      <c r="S171" s="1000"/>
      <c r="T171" s="1000"/>
      <c r="U171" s="1000"/>
      <c r="V171" s="1001"/>
      <c r="W171" s="974" t="str">
        <f ca="1">'予選(L)'!W22</f>
        <v>FCアルピーノ②</v>
      </c>
      <c r="X171" s="974"/>
      <c r="Y171" s="1013"/>
      <c r="Z171" s="1013"/>
      <c r="AA171" s="1013"/>
      <c r="AB171" s="974" t="str">
        <f ca="1">'予選(L)'!AB22</f>
        <v>伊勢SSS</v>
      </c>
      <c r="AC171" s="974"/>
      <c r="AD171" s="974"/>
    </row>
    <row r="172" spans="1:30" ht="15.75" x14ac:dyDescent="0.25">
      <c r="A172" s="982"/>
      <c r="B172" s="985"/>
      <c r="C172" s="986"/>
      <c r="D172" s="1010"/>
      <c r="E172" s="1011"/>
      <c r="F172" s="1011"/>
      <c r="G172" s="1011"/>
      <c r="H172" s="1012"/>
      <c r="I172" s="991"/>
      <c r="J172" s="992"/>
      <c r="K172" s="1006"/>
      <c r="L172" s="741">
        <f>'予選(L)'!L23</f>
        <v>0</v>
      </c>
      <c r="M172" s="741" t="str">
        <f>'予選(L)'!M23</f>
        <v>-</v>
      </c>
      <c r="N172" s="741">
        <f>'予選(L)'!N23</f>
        <v>4</v>
      </c>
      <c r="O172" s="1006"/>
      <c r="P172" s="992"/>
      <c r="Q172" s="998"/>
      <c r="R172" s="1002"/>
      <c r="S172" s="1003"/>
      <c r="T172" s="1003"/>
      <c r="U172" s="1003"/>
      <c r="V172" s="1004"/>
      <c r="W172" s="974"/>
      <c r="X172" s="974"/>
      <c r="Y172" s="1013"/>
      <c r="Z172" s="1013"/>
      <c r="AA172" s="1013"/>
      <c r="AB172" s="974"/>
      <c r="AC172" s="974"/>
      <c r="AD172" s="974"/>
    </row>
    <row r="173" spans="1:30" ht="15.75" x14ac:dyDescent="0.25">
      <c r="A173" s="981">
        <f>'予選(L)'!A24</f>
        <v>4</v>
      </c>
      <c r="B173" s="983">
        <f>'予選(L)'!B24</f>
        <v>0.54166666666666663</v>
      </c>
      <c r="C173" s="984"/>
      <c r="D173" s="999" t="str">
        <f ca="1">'予選(L)'!D24</f>
        <v>FCアルピーノ②</v>
      </c>
      <c r="E173" s="1000"/>
      <c r="F173" s="1000"/>
      <c r="G173" s="1000"/>
      <c r="H173" s="1001"/>
      <c r="I173" s="989">
        <f>'予選(L)'!I24</f>
        <v>6</v>
      </c>
      <c r="J173" s="990"/>
      <c r="K173" s="1005" t="str">
        <f>'予選(L)'!K24</f>
        <v>（</v>
      </c>
      <c r="L173" s="740">
        <f>'予選(L)'!L24</f>
        <v>1</v>
      </c>
      <c r="M173" s="740" t="str">
        <f>'予選(L)'!M24</f>
        <v>-</v>
      </c>
      <c r="N173" s="740">
        <f>'予選(L)'!N24</f>
        <v>0</v>
      </c>
      <c r="O173" s="1005" t="str">
        <f>'予選(L)'!O24</f>
        <v>）</v>
      </c>
      <c r="P173" s="990">
        <f>'予選(L)'!P24</f>
        <v>0</v>
      </c>
      <c r="Q173" s="997"/>
      <c r="R173" s="999" t="str">
        <f ca="1">'予選(L)'!R24</f>
        <v>アミーゴスFC</v>
      </c>
      <c r="S173" s="1000"/>
      <c r="T173" s="1000"/>
      <c r="U173" s="1000"/>
      <c r="V173" s="1001"/>
      <c r="W173" s="975" t="str">
        <f ca="1">'予選(L)'!W24</f>
        <v>FCトラベッソ</v>
      </c>
      <c r="X173" s="976"/>
      <c r="Y173" s="976"/>
      <c r="Z173" s="976"/>
      <c r="AA173" s="977"/>
      <c r="AB173" s="974" t="str">
        <f ca="1">'予選(L)'!AB24</f>
        <v>エス・ヴィエント</v>
      </c>
      <c r="AC173" s="974"/>
      <c r="AD173" s="974"/>
    </row>
    <row r="174" spans="1:30" ht="15.75" x14ac:dyDescent="0.25">
      <c r="A174" s="982"/>
      <c r="B174" s="985"/>
      <c r="C174" s="986"/>
      <c r="D174" s="1002"/>
      <c r="E174" s="1003"/>
      <c r="F174" s="1003"/>
      <c r="G174" s="1003"/>
      <c r="H174" s="1004"/>
      <c r="I174" s="991"/>
      <c r="J174" s="992"/>
      <c r="K174" s="1006"/>
      <c r="L174" s="741">
        <f>'予選(L)'!L25</f>
        <v>5</v>
      </c>
      <c r="M174" s="741" t="str">
        <f>'予選(L)'!M25</f>
        <v>-</v>
      </c>
      <c r="N174" s="741">
        <f>'予選(L)'!N25</f>
        <v>0</v>
      </c>
      <c r="O174" s="1006"/>
      <c r="P174" s="992"/>
      <c r="Q174" s="998"/>
      <c r="R174" s="1002"/>
      <c r="S174" s="1003"/>
      <c r="T174" s="1003"/>
      <c r="U174" s="1003"/>
      <c r="V174" s="1004"/>
      <c r="W174" s="978"/>
      <c r="X174" s="979"/>
      <c r="Y174" s="979"/>
      <c r="Z174" s="979"/>
      <c r="AA174" s="980"/>
      <c r="AB174" s="974"/>
      <c r="AC174" s="974"/>
      <c r="AD174" s="974"/>
    </row>
    <row r="175" spans="1:30" ht="15.75" x14ac:dyDescent="0.25">
      <c r="A175" s="981">
        <f>'予選(L)'!A26</f>
        <v>5</v>
      </c>
      <c r="B175" s="983">
        <f>'予選(L)'!B26</f>
        <v>0.57638888888888895</v>
      </c>
      <c r="C175" s="984"/>
      <c r="D175" s="987" t="str">
        <f ca="1">'予選(L)'!D26</f>
        <v>伊勢SSS</v>
      </c>
      <c r="E175" s="987"/>
      <c r="F175" s="987"/>
      <c r="G175" s="987"/>
      <c r="H175" s="987"/>
      <c r="I175" s="989">
        <f>'予選(L)'!I26</f>
        <v>0</v>
      </c>
      <c r="J175" s="990"/>
      <c r="K175" s="993" t="str">
        <f>'予選(L)'!K26</f>
        <v>（</v>
      </c>
      <c r="L175" s="742">
        <f>'予選(L)'!L26</f>
        <v>0</v>
      </c>
      <c r="M175" s="740" t="str">
        <f>'予選(L)'!M26</f>
        <v>-</v>
      </c>
      <c r="N175" s="742">
        <f>'予選(L)'!N26</f>
        <v>4</v>
      </c>
      <c r="O175" s="995" t="str">
        <f>'予選(L)'!O26</f>
        <v>）</v>
      </c>
      <c r="P175" s="990">
        <f>'予選(L)'!P26</f>
        <v>7</v>
      </c>
      <c r="Q175" s="997"/>
      <c r="R175" s="987" t="str">
        <f ca="1">'予選(L)'!R26</f>
        <v>FCトラベッソ</v>
      </c>
      <c r="S175" s="987"/>
      <c r="T175" s="987"/>
      <c r="U175" s="987"/>
      <c r="V175" s="987"/>
      <c r="W175" s="975" t="str">
        <f ca="1">'予選(L)'!W26</f>
        <v>アミーゴスFC</v>
      </c>
      <c r="X175" s="976"/>
      <c r="Y175" s="976"/>
      <c r="Z175" s="976"/>
      <c r="AA175" s="977"/>
      <c r="AB175" s="974" t="str">
        <f ca="1">'予選(L)'!AB26</f>
        <v>FCアルピーノ②</v>
      </c>
      <c r="AC175" s="974"/>
      <c r="AD175" s="974"/>
    </row>
    <row r="176" spans="1:30" ht="15.75" x14ac:dyDescent="0.25">
      <c r="A176" s="982"/>
      <c r="B176" s="985"/>
      <c r="C176" s="986"/>
      <c r="D176" s="988"/>
      <c r="E176" s="988"/>
      <c r="F176" s="988"/>
      <c r="G176" s="988"/>
      <c r="H176" s="988"/>
      <c r="I176" s="991"/>
      <c r="J176" s="992"/>
      <c r="K176" s="994"/>
      <c r="L176" s="743">
        <f>'予選(L)'!L27</f>
        <v>0</v>
      </c>
      <c r="M176" s="741" t="str">
        <f>'予選(L)'!M27</f>
        <v>-</v>
      </c>
      <c r="N176" s="743">
        <f>'予選(L)'!N27</f>
        <v>3</v>
      </c>
      <c r="O176" s="996"/>
      <c r="P176" s="992"/>
      <c r="Q176" s="998"/>
      <c r="R176" s="988"/>
      <c r="S176" s="988"/>
      <c r="T176" s="988"/>
      <c r="U176" s="988"/>
      <c r="V176" s="988"/>
      <c r="W176" s="978"/>
      <c r="X176" s="979"/>
      <c r="Y176" s="979"/>
      <c r="Z176" s="979"/>
      <c r="AA176" s="980"/>
      <c r="AB176" s="974"/>
      <c r="AC176" s="974"/>
      <c r="AD176" s="974"/>
    </row>
  </sheetData>
  <mergeCells count="688">
    <mergeCell ref="B1:H1"/>
    <mergeCell ref="A2:A3"/>
    <mergeCell ref="B2:C3"/>
    <mergeCell ref="D2:E3"/>
    <mergeCell ref="F2:H3"/>
    <mergeCell ref="I2:K3"/>
    <mergeCell ref="L2:V3"/>
    <mergeCell ref="W2:AA3"/>
    <mergeCell ref="AB2:AD3"/>
    <mergeCell ref="P8:Q9"/>
    <mergeCell ref="R8:V9"/>
    <mergeCell ref="B12:H12"/>
    <mergeCell ref="AB4:AD5"/>
    <mergeCell ref="A6:A7"/>
    <mergeCell ref="B6:C7"/>
    <mergeCell ref="D6:H7"/>
    <mergeCell ref="I6:J7"/>
    <mergeCell ref="K6:K7"/>
    <mergeCell ref="O6:O7"/>
    <mergeCell ref="P6:Q7"/>
    <mergeCell ref="R6:V7"/>
    <mergeCell ref="W6:AA7"/>
    <mergeCell ref="AB6:AD7"/>
    <mergeCell ref="A4:A5"/>
    <mergeCell ref="B4:C5"/>
    <mergeCell ref="D4:H5"/>
    <mergeCell ref="I4:J5"/>
    <mergeCell ref="K4:K5"/>
    <mergeCell ref="O4:O5"/>
    <mergeCell ref="P4:Q5"/>
    <mergeCell ref="R4:V5"/>
    <mergeCell ref="W4:AA5"/>
    <mergeCell ref="W13:AA14"/>
    <mergeCell ref="AB13:AD14"/>
    <mergeCell ref="A15:A16"/>
    <mergeCell ref="R15:V16"/>
    <mergeCell ref="W15:AA16"/>
    <mergeCell ref="AB15:AD16"/>
    <mergeCell ref="W10:AA11"/>
    <mergeCell ref="AB10:AD11"/>
    <mergeCell ref="W8:AA9"/>
    <mergeCell ref="AB8:AD9"/>
    <mergeCell ref="A10:A11"/>
    <mergeCell ref="B10:C11"/>
    <mergeCell ref="D10:H11"/>
    <mergeCell ref="I10:J11"/>
    <mergeCell ref="K10:K11"/>
    <mergeCell ref="O10:O11"/>
    <mergeCell ref="P10:Q11"/>
    <mergeCell ref="R10:V11"/>
    <mergeCell ref="A8:A9"/>
    <mergeCell ref="B8:C9"/>
    <mergeCell ref="D8:H9"/>
    <mergeCell ref="I8:J9"/>
    <mergeCell ref="K8:K9"/>
    <mergeCell ref="O8:O9"/>
    <mergeCell ref="B15:C16"/>
    <mergeCell ref="D15:H16"/>
    <mergeCell ref="I15:J16"/>
    <mergeCell ref="K15:K16"/>
    <mergeCell ref="O15:O16"/>
    <mergeCell ref="P15:Q16"/>
    <mergeCell ref="A13:A14"/>
    <mergeCell ref="B13:C14"/>
    <mergeCell ref="D13:E14"/>
    <mergeCell ref="F13:H14"/>
    <mergeCell ref="I13:K14"/>
    <mergeCell ref="L13:V14"/>
    <mergeCell ref="R17:V18"/>
    <mergeCell ref="W17:AA18"/>
    <mergeCell ref="AB17:AD18"/>
    <mergeCell ref="A19:A20"/>
    <mergeCell ref="B19:C20"/>
    <mergeCell ref="D19:H20"/>
    <mergeCell ref="I19:J20"/>
    <mergeCell ref="K19:K20"/>
    <mergeCell ref="O19:O20"/>
    <mergeCell ref="P19:Q20"/>
    <mergeCell ref="R19:V20"/>
    <mergeCell ref="W19:AA20"/>
    <mergeCell ref="AB19:AD20"/>
    <mergeCell ref="A17:A18"/>
    <mergeCell ref="B17:C18"/>
    <mergeCell ref="D17:H18"/>
    <mergeCell ref="I17:J18"/>
    <mergeCell ref="K17:K18"/>
    <mergeCell ref="O17:O18"/>
    <mergeCell ref="P17:Q18"/>
    <mergeCell ref="AB21:AD22"/>
    <mergeCell ref="A23:A24"/>
    <mergeCell ref="B23:C24"/>
    <mergeCell ref="D23:H24"/>
    <mergeCell ref="I23:J24"/>
    <mergeCell ref="K23:K24"/>
    <mergeCell ref="O23:O24"/>
    <mergeCell ref="P23:Q24"/>
    <mergeCell ref="R23:V24"/>
    <mergeCell ref="W23:AA24"/>
    <mergeCell ref="AB23:AD24"/>
    <mergeCell ref="A21:A22"/>
    <mergeCell ref="B21:C22"/>
    <mergeCell ref="D21:H22"/>
    <mergeCell ref="I21:J22"/>
    <mergeCell ref="K21:K22"/>
    <mergeCell ref="O21:O22"/>
    <mergeCell ref="P21:Q22"/>
    <mergeCell ref="R21:V22"/>
    <mergeCell ref="W21:AA22"/>
    <mergeCell ref="A26:A27"/>
    <mergeCell ref="B26:C27"/>
    <mergeCell ref="D26:E27"/>
    <mergeCell ref="F26:H27"/>
    <mergeCell ref="I26:K27"/>
    <mergeCell ref="L26:V27"/>
    <mergeCell ref="W26:AA27"/>
    <mergeCell ref="AB26:AD27"/>
    <mergeCell ref="A28:A29"/>
    <mergeCell ref="B28:C29"/>
    <mergeCell ref="D28:H29"/>
    <mergeCell ref="I28:J29"/>
    <mergeCell ref="K28:K29"/>
    <mergeCell ref="O28:O29"/>
    <mergeCell ref="P28:Q29"/>
    <mergeCell ref="R28:V29"/>
    <mergeCell ref="W28:AA29"/>
    <mergeCell ref="AB28:AD29"/>
    <mergeCell ref="AB30:AD31"/>
    <mergeCell ref="A32:A33"/>
    <mergeCell ref="B32:C33"/>
    <mergeCell ref="D32:H33"/>
    <mergeCell ref="I32:J33"/>
    <mergeCell ref="K32:K33"/>
    <mergeCell ref="O32:O33"/>
    <mergeCell ref="P32:Q33"/>
    <mergeCell ref="R32:V33"/>
    <mergeCell ref="W32:AA33"/>
    <mergeCell ref="AB32:AD33"/>
    <mergeCell ref="A30:A31"/>
    <mergeCell ref="B30:C31"/>
    <mergeCell ref="D30:H31"/>
    <mergeCell ref="I30:J31"/>
    <mergeCell ref="K30:K31"/>
    <mergeCell ref="O30:O31"/>
    <mergeCell ref="P30:Q31"/>
    <mergeCell ref="R30:V31"/>
    <mergeCell ref="W30:AA31"/>
    <mergeCell ref="AB36:AD37"/>
    <mergeCell ref="AB34:AD35"/>
    <mergeCell ref="A36:A37"/>
    <mergeCell ref="B36:C37"/>
    <mergeCell ref="D36:H37"/>
    <mergeCell ref="I36:J37"/>
    <mergeCell ref="K36:K37"/>
    <mergeCell ref="O36:O37"/>
    <mergeCell ref="P36:Q37"/>
    <mergeCell ref="R36:V37"/>
    <mergeCell ref="W36:AA37"/>
    <mergeCell ref="A34:A35"/>
    <mergeCell ref="B34:C35"/>
    <mergeCell ref="D34:H35"/>
    <mergeCell ref="I34:J35"/>
    <mergeCell ref="K34:K35"/>
    <mergeCell ref="O34:O35"/>
    <mergeCell ref="P34:Q35"/>
    <mergeCell ref="R34:V35"/>
    <mergeCell ref="W34:AA35"/>
    <mergeCell ref="W39:AA40"/>
    <mergeCell ref="AB39:AD40"/>
    <mergeCell ref="A41:A42"/>
    <mergeCell ref="B41:C42"/>
    <mergeCell ref="D41:H42"/>
    <mergeCell ref="I41:J42"/>
    <mergeCell ref="K41:K42"/>
    <mergeCell ref="O41:O42"/>
    <mergeCell ref="P41:Q42"/>
    <mergeCell ref="R41:V42"/>
    <mergeCell ref="A39:A40"/>
    <mergeCell ref="B39:C40"/>
    <mergeCell ref="D39:E40"/>
    <mergeCell ref="F39:H40"/>
    <mergeCell ref="I39:K40"/>
    <mergeCell ref="L39:V40"/>
    <mergeCell ref="W41:AA42"/>
    <mergeCell ref="AB41:AD42"/>
    <mergeCell ref="AB43:AD44"/>
    <mergeCell ref="A45:A46"/>
    <mergeCell ref="B45:C46"/>
    <mergeCell ref="D45:H46"/>
    <mergeCell ref="I45:J46"/>
    <mergeCell ref="K45:K46"/>
    <mergeCell ref="O45:O46"/>
    <mergeCell ref="P45:Q46"/>
    <mergeCell ref="R45:V46"/>
    <mergeCell ref="W45:AA46"/>
    <mergeCell ref="AB45:AD46"/>
    <mergeCell ref="A43:A44"/>
    <mergeCell ref="B43:C44"/>
    <mergeCell ref="D43:H44"/>
    <mergeCell ref="I43:J44"/>
    <mergeCell ref="K43:K44"/>
    <mergeCell ref="O43:O44"/>
    <mergeCell ref="P43:Q44"/>
    <mergeCell ref="R43:V44"/>
    <mergeCell ref="W43:AA44"/>
    <mergeCell ref="AB47:AD48"/>
    <mergeCell ref="A49:A50"/>
    <mergeCell ref="B49:C50"/>
    <mergeCell ref="D49:H50"/>
    <mergeCell ref="I49:J50"/>
    <mergeCell ref="K49:K50"/>
    <mergeCell ref="O49:O50"/>
    <mergeCell ref="P49:Q50"/>
    <mergeCell ref="R49:V50"/>
    <mergeCell ref="A47:A48"/>
    <mergeCell ref="B47:C48"/>
    <mergeCell ref="D47:H48"/>
    <mergeCell ref="I47:J48"/>
    <mergeCell ref="K47:K48"/>
    <mergeCell ref="O47:O48"/>
    <mergeCell ref="P47:Q48"/>
    <mergeCell ref="R47:V48"/>
    <mergeCell ref="W47:AA48"/>
    <mergeCell ref="K54:K55"/>
    <mergeCell ref="O54:O55"/>
    <mergeCell ref="P54:Q55"/>
    <mergeCell ref="R54:V55"/>
    <mergeCell ref="W54:AA55"/>
    <mergeCell ref="AB54:AD55"/>
    <mergeCell ref="W49:AA50"/>
    <mergeCell ref="AB49:AD50"/>
    <mergeCell ref="A52:A53"/>
    <mergeCell ref="B52:C53"/>
    <mergeCell ref="D52:E53"/>
    <mergeCell ref="F52:H53"/>
    <mergeCell ref="I52:K53"/>
    <mergeCell ref="L52:V53"/>
    <mergeCell ref="W52:AA53"/>
    <mergeCell ref="AB52:AD53"/>
    <mergeCell ref="A54:A55"/>
    <mergeCell ref="B54:C55"/>
    <mergeCell ref="D54:H55"/>
    <mergeCell ref="I54:J55"/>
    <mergeCell ref="P56:Q57"/>
    <mergeCell ref="R56:V57"/>
    <mergeCell ref="W56:AA57"/>
    <mergeCell ref="AB56:AD57"/>
    <mergeCell ref="A58:A59"/>
    <mergeCell ref="B58:C59"/>
    <mergeCell ref="D58:H59"/>
    <mergeCell ref="I58:J59"/>
    <mergeCell ref="K58:K59"/>
    <mergeCell ref="O58:O59"/>
    <mergeCell ref="A56:A57"/>
    <mergeCell ref="B56:C57"/>
    <mergeCell ref="D56:H57"/>
    <mergeCell ref="I56:J57"/>
    <mergeCell ref="K56:K57"/>
    <mergeCell ref="O56:O57"/>
    <mergeCell ref="P58:Q59"/>
    <mergeCell ref="R58:V59"/>
    <mergeCell ref="W58:AA59"/>
    <mergeCell ref="AB58:AD59"/>
    <mergeCell ref="AB60:AD61"/>
    <mergeCell ref="A62:A63"/>
    <mergeCell ref="B62:C63"/>
    <mergeCell ref="D62:H63"/>
    <mergeCell ref="I62:J63"/>
    <mergeCell ref="K62:K63"/>
    <mergeCell ref="O62:O63"/>
    <mergeCell ref="P62:Q63"/>
    <mergeCell ref="R62:V63"/>
    <mergeCell ref="W62:AA63"/>
    <mergeCell ref="AB62:AD63"/>
    <mergeCell ref="A60:A61"/>
    <mergeCell ref="B60:C61"/>
    <mergeCell ref="D60:H61"/>
    <mergeCell ref="I60:J61"/>
    <mergeCell ref="K60:K61"/>
    <mergeCell ref="O60:O61"/>
    <mergeCell ref="P60:Q61"/>
    <mergeCell ref="R60:V61"/>
    <mergeCell ref="W60:AA61"/>
    <mergeCell ref="A65:A66"/>
    <mergeCell ref="B65:C66"/>
    <mergeCell ref="D65:E66"/>
    <mergeCell ref="F65:H66"/>
    <mergeCell ref="I65:K66"/>
    <mergeCell ref="L65:V66"/>
    <mergeCell ref="W65:AA66"/>
    <mergeCell ref="AB65:AD66"/>
    <mergeCell ref="A67:A68"/>
    <mergeCell ref="B67:C68"/>
    <mergeCell ref="D67:H68"/>
    <mergeCell ref="I67:J68"/>
    <mergeCell ref="K67:K68"/>
    <mergeCell ref="O67:O68"/>
    <mergeCell ref="P67:Q68"/>
    <mergeCell ref="R67:V68"/>
    <mergeCell ref="W67:AA68"/>
    <mergeCell ref="AB67:AD68"/>
    <mergeCell ref="R73:V74"/>
    <mergeCell ref="W73:AA74"/>
    <mergeCell ref="AB69:AD70"/>
    <mergeCell ref="A71:A72"/>
    <mergeCell ref="B71:C72"/>
    <mergeCell ref="D71:H72"/>
    <mergeCell ref="I71:J72"/>
    <mergeCell ref="K71:K72"/>
    <mergeCell ref="O71:O72"/>
    <mergeCell ref="P71:Q72"/>
    <mergeCell ref="R71:V72"/>
    <mergeCell ref="W71:AA72"/>
    <mergeCell ref="AB71:AD72"/>
    <mergeCell ref="A69:A70"/>
    <mergeCell ref="B69:C70"/>
    <mergeCell ref="D69:H70"/>
    <mergeCell ref="I69:J70"/>
    <mergeCell ref="K69:K70"/>
    <mergeCell ref="O69:O70"/>
    <mergeCell ref="P69:Q70"/>
    <mergeCell ref="R69:V70"/>
    <mergeCell ref="W69:AA70"/>
    <mergeCell ref="W89:AA90"/>
    <mergeCell ref="AB89:AD90"/>
    <mergeCell ref="P91:Q92"/>
    <mergeCell ref="R91:V92"/>
    <mergeCell ref="W91:AA92"/>
    <mergeCell ref="AB91:AD92"/>
    <mergeCell ref="AB73:AD74"/>
    <mergeCell ref="A75:A76"/>
    <mergeCell ref="B75:C76"/>
    <mergeCell ref="D75:H76"/>
    <mergeCell ref="I75:J76"/>
    <mergeCell ref="K75:K76"/>
    <mergeCell ref="O75:O76"/>
    <mergeCell ref="P75:Q76"/>
    <mergeCell ref="R75:V76"/>
    <mergeCell ref="W75:AA76"/>
    <mergeCell ref="AB75:AD76"/>
    <mergeCell ref="A73:A74"/>
    <mergeCell ref="B73:C74"/>
    <mergeCell ref="D73:H74"/>
    <mergeCell ref="I73:J74"/>
    <mergeCell ref="K73:K74"/>
    <mergeCell ref="O73:O74"/>
    <mergeCell ref="P73:Q74"/>
    <mergeCell ref="A91:A92"/>
    <mergeCell ref="B91:C92"/>
    <mergeCell ref="D91:H92"/>
    <mergeCell ref="I91:J92"/>
    <mergeCell ref="K91:K92"/>
    <mergeCell ref="O91:O92"/>
    <mergeCell ref="A89:A90"/>
    <mergeCell ref="B89:C90"/>
    <mergeCell ref="D89:E90"/>
    <mergeCell ref="F89:H90"/>
    <mergeCell ref="I89:K90"/>
    <mergeCell ref="L89:V90"/>
    <mergeCell ref="P93:Q94"/>
    <mergeCell ref="R93:V94"/>
    <mergeCell ref="W93:AA94"/>
    <mergeCell ref="AB93:AD94"/>
    <mergeCell ref="A95:A96"/>
    <mergeCell ref="B95:C96"/>
    <mergeCell ref="D95:H96"/>
    <mergeCell ref="I95:J96"/>
    <mergeCell ref="K95:K96"/>
    <mergeCell ref="O95:O96"/>
    <mergeCell ref="P95:Q96"/>
    <mergeCell ref="R95:V96"/>
    <mergeCell ref="W95:AA96"/>
    <mergeCell ref="AB95:AD96"/>
    <mergeCell ref="A93:A94"/>
    <mergeCell ref="B93:C94"/>
    <mergeCell ref="D93:H94"/>
    <mergeCell ref="I93:J94"/>
    <mergeCell ref="K93:K94"/>
    <mergeCell ref="O93:O94"/>
    <mergeCell ref="AB97:AD98"/>
    <mergeCell ref="A99:A100"/>
    <mergeCell ref="B99:C100"/>
    <mergeCell ref="D99:H100"/>
    <mergeCell ref="I99:J100"/>
    <mergeCell ref="K99:K100"/>
    <mergeCell ref="O99:O100"/>
    <mergeCell ref="P99:Q100"/>
    <mergeCell ref="R99:V100"/>
    <mergeCell ref="W99:AA100"/>
    <mergeCell ref="AB99:AD100"/>
    <mergeCell ref="A97:A98"/>
    <mergeCell ref="B97:C98"/>
    <mergeCell ref="D97:H98"/>
    <mergeCell ref="I97:J98"/>
    <mergeCell ref="K97:K98"/>
    <mergeCell ref="O97:O98"/>
    <mergeCell ref="P97:Q98"/>
    <mergeCell ref="R97:V98"/>
    <mergeCell ref="W97:AA98"/>
    <mergeCell ref="A102:A103"/>
    <mergeCell ref="B102:C103"/>
    <mergeCell ref="D102:E103"/>
    <mergeCell ref="F102:H103"/>
    <mergeCell ref="I102:K103"/>
    <mergeCell ref="L102:V103"/>
    <mergeCell ref="W102:AA103"/>
    <mergeCell ref="AB102:AD103"/>
    <mergeCell ref="A104:A105"/>
    <mergeCell ref="B104:C105"/>
    <mergeCell ref="D104:H105"/>
    <mergeCell ref="I104:J105"/>
    <mergeCell ref="K104:K105"/>
    <mergeCell ref="O104:O105"/>
    <mergeCell ref="P104:Q105"/>
    <mergeCell ref="R104:V105"/>
    <mergeCell ref="W104:AA105"/>
    <mergeCell ref="AB104:AD105"/>
    <mergeCell ref="R110:V111"/>
    <mergeCell ref="W110:AA111"/>
    <mergeCell ref="AB106:AD107"/>
    <mergeCell ref="A108:A109"/>
    <mergeCell ref="B108:C109"/>
    <mergeCell ref="D108:H109"/>
    <mergeCell ref="I108:J109"/>
    <mergeCell ref="K108:K109"/>
    <mergeCell ref="O108:O109"/>
    <mergeCell ref="P108:Q109"/>
    <mergeCell ref="R108:V109"/>
    <mergeCell ref="W108:AA109"/>
    <mergeCell ref="AB108:AD109"/>
    <mergeCell ref="A106:A107"/>
    <mergeCell ref="B106:C107"/>
    <mergeCell ref="D106:H107"/>
    <mergeCell ref="I106:J107"/>
    <mergeCell ref="K106:K107"/>
    <mergeCell ref="O106:O107"/>
    <mergeCell ref="P106:Q107"/>
    <mergeCell ref="R106:V107"/>
    <mergeCell ref="W106:AA107"/>
    <mergeCell ref="W115:AA116"/>
    <mergeCell ref="AB115:AD116"/>
    <mergeCell ref="P117:Q118"/>
    <mergeCell ref="R117:V118"/>
    <mergeCell ref="W117:AA118"/>
    <mergeCell ref="AB117:AD118"/>
    <mergeCell ref="AB110:AD111"/>
    <mergeCell ref="A112:A113"/>
    <mergeCell ref="B112:C113"/>
    <mergeCell ref="D112:H113"/>
    <mergeCell ref="I112:J113"/>
    <mergeCell ref="K112:K113"/>
    <mergeCell ref="O112:O113"/>
    <mergeCell ref="P112:Q113"/>
    <mergeCell ref="R112:V113"/>
    <mergeCell ref="W112:AA113"/>
    <mergeCell ref="AB112:AD113"/>
    <mergeCell ref="A110:A111"/>
    <mergeCell ref="B110:C111"/>
    <mergeCell ref="D110:H111"/>
    <mergeCell ref="I110:J111"/>
    <mergeCell ref="K110:K111"/>
    <mergeCell ref="O110:O111"/>
    <mergeCell ref="P110:Q111"/>
    <mergeCell ref="A117:A118"/>
    <mergeCell ref="B117:C118"/>
    <mergeCell ref="D117:H118"/>
    <mergeCell ref="I117:J118"/>
    <mergeCell ref="K117:K118"/>
    <mergeCell ref="O117:O118"/>
    <mergeCell ref="A115:A116"/>
    <mergeCell ref="B115:C116"/>
    <mergeCell ref="D115:E116"/>
    <mergeCell ref="F115:H116"/>
    <mergeCell ref="I115:K116"/>
    <mergeCell ref="L115:V116"/>
    <mergeCell ref="P119:Q120"/>
    <mergeCell ref="R119:V120"/>
    <mergeCell ref="W119:AA120"/>
    <mergeCell ref="AB119:AD120"/>
    <mergeCell ref="A121:A122"/>
    <mergeCell ref="B121:C122"/>
    <mergeCell ref="D121:H122"/>
    <mergeCell ref="I121:J122"/>
    <mergeCell ref="K121:K122"/>
    <mergeCell ref="O121:O122"/>
    <mergeCell ref="P121:Q122"/>
    <mergeCell ref="R121:V122"/>
    <mergeCell ref="W121:AA122"/>
    <mergeCell ref="AB121:AD122"/>
    <mergeCell ref="A119:A120"/>
    <mergeCell ref="B119:C120"/>
    <mergeCell ref="D119:H120"/>
    <mergeCell ref="I119:J120"/>
    <mergeCell ref="K119:K120"/>
    <mergeCell ref="O119:O120"/>
    <mergeCell ref="AB123:AD124"/>
    <mergeCell ref="A125:A126"/>
    <mergeCell ref="B125:C126"/>
    <mergeCell ref="D125:H126"/>
    <mergeCell ref="I125:J126"/>
    <mergeCell ref="K125:K126"/>
    <mergeCell ref="O125:O126"/>
    <mergeCell ref="P125:Q126"/>
    <mergeCell ref="R125:V126"/>
    <mergeCell ref="W125:AA126"/>
    <mergeCell ref="AB125:AD126"/>
    <mergeCell ref="A123:A124"/>
    <mergeCell ref="B123:C124"/>
    <mergeCell ref="D123:H124"/>
    <mergeCell ref="I123:J124"/>
    <mergeCell ref="K123:K124"/>
    <mergeCell ref="O123:O124"/>
    <mergeCell ref="P123:Q124"/>
    <mergeCell ref="R123:V124"/>
    <mergeCell ref="W123:AA124"/>
    <mergeCell ref="A139:A140"/>
    <mergeCell ref="B139:C140"/>
    <mergeCell ref="D139:E140"/>
    <mergeCell ref="F139:H140"/>
    <mergeCell ref="I139:K140"/>
    <mergeCell ref="L139:V140"/>
    <mergeCell ref="W139:AA140"/>
    <mergeCell ref="AB139:AD140"/>
    <mergeCell ref="A141:A142"/>
    <mergeCell ref="B141:C142"/>
    <mergeCell ref="D141:H142"/>
    <mergeCell ref="I141:J142"/>
    <mergeCell ref="K141:K142"/>
    <mergeCell ref="O141:O142"/>
    <mergeCell ref="P141:Q142"/>
    <mergeCell ref="R141:V142"/>
    <mergeCell ref="W141:AA142"/>
    <mergeCell ref="AB141:AD142"/>
    <mergeCell ref="R147:V148"/>
    <mergeCell ref="W147:AA148"/>
    <mergeCell ref="AB143:AD144"/>
    <mergeCell ref="A145:A146"/>
    <mergeCell ref="B145:C146"/>
    <mergeCell ref="D145:H146"/>
    <mergeCell ref="I145:J146"/>
    <mergeCell ref="K145:K146"/>
    <mergeCell ref="O145:O146"/>
    <mergeCell ref="P145:Q146"/>
    <mergeCell ref="R145:V146"/>
    <mergeCell ref="W145:AA146"/>
    <mergeCell ref="AB145:AD146"/>
    <mergeCell ref="A143:A144"/>
    <mergeCell ref="B143:C144"/>
    <mergeCell ref="D143:H144"/>
    <mergeCell ref="I143:J144"/>
    <mergeCell ref="K143:K144"/>
    <mergeCell ref="O143:O144"/>
    <mergeCell ref="P143:Q144"/>
    <mergeCell ref="R143:V144"/>
    <mergeCell ref="W143:AA144"/>
    <mergeCell ref="W152:AA153"/>
    <mergeCell ref="AB152:AD153"/>
    <mergeCell ref="P154:Q155"/>
    <mergeCell ref="R154:V155"/>
    <mergeCell ref="W154:AA155"/>
    <mergeCell ref="AB154:AD155"/>
    <mergeCell ref="AB147:AD148"/>
    <mergeCell ref="A149:A150"/>
    <mergeCell ref="B149:C150"/>
    <mergeCell ref="D149:H150"/>
    <mergeCell ref="I149:J150"/>
    <mergeCell ref="K149:K150"/>
    <mergeCell ref="O149:O150"/>
    <mergeCell ref="P149:Q150"/>
    <mergeCell ref="R149:V150"/>
    <mergeCell ref="W149:AA150"/>
    <mergeCell ref="AB149:AD150"/>
    <mergeCell ref="A147:A148"/>
    <mergeCell ref="B147:C148"/>
    <mergeCell ref="D147:H148"/>
    <mergeCell ref="I147:J148"/>
    <mergeCell ref="K147:K148"/>
    <mergeCell ref="O147:O148"/>
    <mergeCell ref="P147:Q148"/>
    <mergeCell ref="A154:A155"/>
    <mergeCell ref="B154:C155"/>
    <mergeCell ref="D154:H155"/>
    <mergeCell ref="I154:J155"/>
    <mergeCell ref="K154:K155"/>
    <mergeCell ref="O154:O155"/>
    <mergeCell ref="A152:A153"/>
    <mergeCell ref="B152:C153"/>
    <mergeCell ref="D152:E153"/>
    <mergeCell ref="F152:H153"/>
    <mergeCell ref="I152:K153"/>
    <mergeCell ref="L152:V153"/>
    <mergeCell ref="P156:Q157"/>
    <mergeCell ref="R156:V157"/>
    <mergeCell ref="W156:AA157"/>
    <mergeCell ref="AB156:AD157"/>
    <mergeCell ref="A158:A159"/>
    <mergeCell ref="B158:C159"/>
    <mergeCell ref="D158:H159"/>
    <mergeCell ref="I158:J159"/>
    <mergeCell ref="K158:K159"/>
    <mergeCell ref="O158:O159"/>
    <mergeCell ref="P158:Q159"/>
    <mergeCell ref="R158:V159"/>
    <mergeCell ref="W158:AA159"/>
    <mergeCell ref="AB158:AD159"/>
    <mergeCell ref="A156:A157"/>
    <mergeCell ref="B156:C157"/>
    <mergeCell ref="D156:H157"/>
    <mergeCell ref="I156:J157"/>
    <mergeCell ref="K156:K157"/>
    <mergeCell ref="O156:O157"/>
    <mergeCell ref="AB160:AD161"/>
    <mergeCell ref="A162:A163"/>
    <mergeCell ref="B162:C163"/>
    <mergeCell ref="D162:H163"/>
    <mergeCell ref="I162:J163"/>
    <mergeCell ref="K162:K163"/>
    <mergeCell ref="O162:O163"/>
    <mergeCell ref="P162:Q163"/>
    <mergeCell ref="R162:V163"/>
    <mergeCell ref="W162:AA163"/>
    <mergeCell ref="AB162:AD163"/>
    <mergeCell ref="A160:A161"/>
    <mergeCell ref="B160:C161"/>
    <mergeCell ref="D160:H161"/>
    <mergeCell ref="I160:J161"/>
    <mergeCell ref="K160:K161"/>
    <mergeCell ref="O160:O161"/>
    <mergeCell ref="P160:Q161"/>
    <mergeCell ref="R160:V161"/>
    <mergeCell ref="W160:AA161"/>
    <mergeCell ref="A165:A166"/>
    <mergeCell ref="B165:C166"/>
    <mergeCell ref="D165:E166"/>
    <mergeCell ref="F165:H166"/>
    <mergeCell ref="I165:K166"/>
    <mergeCell ref="L165:V166"/>
    <mergeCell ref="W165:AA166"/>
    <mergeCell ref="AB165:AD166"/>
    <mergeCell ref="A167:A168"/>
    <mergeCell ref="B167:C168"/>
    <mergeCell ref="D167:H168"/>
    <mergeCell ref="I167:J168"/>
    <mergeCell ref="K167:K168"/>
    <mergeCell ref="O167:O168"/>
    <mergeCell ref="P167:Q168"/>
    <mergeCell ref="R167:V168"/>
    <mergeCell ref="W167:AA168"/>
    <mergeCell ref="AB167:AD168"/>
    <mergeCell ref="AB169:AD170"/>
    <mergeCell ref="A171:A172"/>
    <mergeCell ref="B171:C172"/>
    <mergeCell ref="D171:H172"/>
    <mergeCell ref="I171:J172"/>
    <mergeCell ref="K171:K172"/>
    <mergeCell ref="O171:O172"/>
    <mergeCell ref="P171:Q172"/>
    <mergeCell ref="R171:V172"/>
    <mergeCell ref="W171:AA172"/>
    <mergeCell ref="AB171:AD172"/>
    <mergeCell ref="A169:A170"/>
    <mergeCell ref="B169:C170"/>
    <mergeCell ref="D169:H170"/>
    <mergeCell ref="I169:J170"/>
    <mergeCell ref="K169:K170"/>
    <mergeCell ref="O169:O170"/>
    <mergeCell ref="P169:Q170"/>
    <mergeCell ref="R169:V170"/>
    <mergeCell ref="W169:AA170"/>
    <mergeCell ref="AB175:AD176"/>
    <mergeCell ref="W173:AA174"/>
    <mergeCell ref="AB173:AD174"/>
    <mergeCell ref="A175:A176"/>
    <mergeCell ref="B175:C176"/>
    <mergeCell ref="D175:H176"/>
    <mergeCell ref="I175:J176"/>
    <mergeCell ref="K175:K176"/>
    <mergeCell ref="O175:O176"/>
    <mergeCell ref="P175:Q176"/>
    <mergeCell ref="R175:V176"/>
    <mergeCell ref="A173:A174"/>
    <mergeCell ref="B173:C174"/>
    <mergeCell ref="D173:H174"/>
    <mergeCell ref="I173:J174"/>
    <mergeCell ref="K173:K174"/>
    <mergeCell ref="O173:O174"/>
    <mergeCell ref="P173:Q174"/>
    <mergeCell ref="R173:V174"/>
    <mergeCell ref="W175:AA176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6">
    <tabColor theme="5" tint="0.79998168889431442"/>
    <pageSetUpPr fitToPage="1"/>
  </sheetPr>
  <dimension ref="A1:AG49"/>
  <sheetViews>
    <sheetView showGridLines="0" workbookViewId="0">
      <selection activeCell="AL7" sqref="AL7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58" width="2.59765625" style="731" customWidth="1"/>
    <col min="59" max="16384" width="9" style="731"/>
  </cols>
  <sheetData>
    <row r="1" spans="1:33" ht="34.5" customHeight="1" x14ac:dyDescent="0.2">
      <c r="A1" s="1030" t="str">
        <f>B2</f>
        <v>A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(60)'!$AF$61,MATCH('予選(A)'!A1,'R抽選用 (60)'!$Q$56:$Q$67,0),0)</f>
        <v>#N/A</v>
      </c>
      <c r="I1" s="728" t="e">
        <f ca="1">OFFSET('R抽選用 (60)'!$AF$61,MATCH('予選(A)'!A1,'R抽選用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1</v>
      </c>
      <c r="AG1" s="731">
        <f>IF(AF1&gt;AF2,AF1,AF2)</f>
        <v>1</v>
      </c>
    </row>
    <row r="2" spans="1:33" ht="17.100000000000001" customHeight="1" x14ac:dyDescent="0.2">
      <c r="A2" s="732"/>
      <c r="B2" s="1032" t="s">
        <v>242</v>
      </c>
      <c r="C2" s="1033"/>
      <c r="D2" s="975" t="str">
        <f ca="1">B4</f>
        <v>VF甲府U-12①</v>
      </c>
      <c r="E2" s="976"/>
      <c r="F2" s="977"/>
      <c r="G2" s="975" t="str">
        <f ca="1">B6</f>
        <v>山梨Jr</v>
      </c>
      <c r="H2" s="976"/>
      <c r="I2" s="977"/>
      <c r="J2" s="975" t="str">
        <f ca="1">B8</f>
        <v>リヴィエールFC</v>
      </c>
      <c r="K2" s="976"/>
      <c r="L2" s="977"/>
      <c r="M2" s="975" t="str">
        <f ca="1">B10</f>
        <v>エアフォルク山梨</v>
      </c>
      <c r="N2" s="976"/>
      <c r="O2" s="977"/>
      <c r="P2" s="975"/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0</v>
      </c>
      <c r="AG2" s="731">
        <f>IF(AF1&gt;AF2,5,15)</f>
        <v>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VF甲府U-12①</v>
      </c>
      <c r="C4" s="1001"/>
      <c r="D4" s="1050"/>
      <c r="E4" s="1051"/>
      <c r="F4" s="1052"/>
      <c r="G4" s="1053" t="str">
        <f>IF(G5="","",IF(G5=I5,"△",IF(G5&gt;I5,"○","●")))</f>
        <v>○</v>
      </c>
      <c r="H4" s="1054"/>
      <c r="I4" s="1055"/>
      <c r="J4" s="1053" t="str">
        <f>IF(J5="","",IF(J5=L5,"△",IF(J5&gt;L5,"○","●")))</f>
        <v>○</v>
      </c>
      <c r="K4" s="1054"/>
      <c r="L4" s="1055"/>
      <c r="M4" s="1053" t="str">
        <f>IF(M5="","",IF(M5=O5,"△",IF(M5&gt;O5,"○","●")))</f>
        <v/>
      </c>
      <c r="N4" s="1054"/>
      <c r="O4" s="1055"/>
      <c r="P4" s="1053"/>
      <c r="Q4" s="1054"/>
      <c r="R4" s="1055"/>
      <c r="S4" s="975"/>
      <c r="T4" s="976"/>
      <c r="U4" s="977"/>
      <c r="V4" s="974"/>
      <c r="W4" s="974"/>
      <c r="X4" s="974"/>
      <c r="Y4" s="1042"/>
      <c r="Z4" s="974"/>
      <c r="AA4" s="1042"/>
      <c r="AB4" s="974"/>
      <c r="AC4" s="1045"/>
      <c r="AD4" s="1043"/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>
        <f>I18</f>
        <v>5</v>
      </c>
      <c r="H5" s="760" t="s">
        <v>50</v>
      </c>
      <c r="I5" s="761">
        <f>P18</f>
        <v>0</v>
      </c>
      <c r="J5" s="759">
        <f>I22</f>
        <v>4</v>
      </c>
      <c r="K5" s="760" t="s">
        <v>50</v>
      </c>
      <c r="L5" s="761">
        <f>P22</f>
        <v>0</v>
      </c>
      <c r="M5" s="759" t="str">
        <f>I32</f>
        <v/>
      </c>
      <c r="N5" s="760" t="s">
        <v>50</v>
      </c>
      <c r="O5" s="761" t="str">
        <f>P32</f>
        <v/>
      </c>
      <c r="P5" s="759"/>
      <c r="Q5" s="760"/>
      <c r="R5" s="761"/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山梨Jr</v>
      </c>
      <c r="C6" s="1001"/>
      <c r="D6" s="1021" t="str">
        <f>IF(D7="","",IF(D7=F7,"△",IF(D7&gt;F7,"○","●")))</f>
        <v>●</v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>●</v>
      </c>
      <c r="N6" s="1022"/>
      <c r="O6" s="1023"/>
      <c r="P6" s="1021"/>
      <c r="Q6" s="1022"/>
      <c r="R6" s="1023"/>
      <c r="S6" s="975"/>
      <c r="T6" s="976"/>
      <c r="U6" s="977"/>
      <c r="V6" s="974"/>
      <c r="W6" s="974"/>
      <c r="X6" s="974"/>
      <c r="Y6" s="1042"/>
      <c r="Z6" s="974"/>
      <c r="AA6" s="1042"/>
      <c r="AB6" s="974"/>
      <c r="AC6" s="1045"/>
      <c r="AD6" s="1043"/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>
        <f>IF(G4="","",I5)</f>
        <v>0</v>
      </c>
      <c r="E7" s="760" t="s">
        <v>50</v>
      </c>
      <c r="F7" s="762">
        <f>IF(G4="","",G5)</f>
        <v>5</v>
      </c>
      <c r="G7" s="1027"/>
      <c r="H7" s="1028"/>
      <c r="I7" s="1029"/>
      <c r="J7" s="759" t="str">
        <f>I34</f>
        <v/>
      </c>
      <c r="K7" s="760" t="s">
        <v>50</v>
      </c>
      <c r="L7" s="761" t="str">
        <f>P34</f>
        <v/>
      </c>
      <c r="M7" s="759">
        <f>I24</f>
        <v>1</v>
      </c>
      <c r="N7" s="760" t="s">
        <v>50</v>
      </c>
      <c r="O7" s="761">
        <f>P24</f>
        <v>3</v>
      </c>
      <c r="P7" s="759"/>
      <c r="Q7" s="760"/>
      <c r="R7" s="761"/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リヴィエールFC</v>
      </c>
      <c r="C8" s="1001"/>
      <c r="D8" s="1021" t="str">
        <f>IF(D9="","",IF(D9=F9,"△",IF(D9&gt;F9,"○","●")))</f>
        <v>●</v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>○</v>
      </c>
      <c r="N8" s="1022"/>
      <c r="O8" s="1023"/>
      <c r="P8" s="1021"/>
      <c r="Q8" s="1022"/>
      <c r="R8" s="1023"/>
      <c r="S8" s="975"/>
      <c r="T8" s="976"/>
      <c r="U8" s="977"/>
      <c r="V8" s="974"/>
      <c r="W8" s="974"/>
      <c r="X8" s="974"/>
      <c r="Y8" s="1042"/>
      <c r="Z8" s="974"/>
      <c r="AA8" s="1042"/>
      <c r="AB8" s="974"/>
      <c r="AC8" s="1045"/>
      <c r="AD8" s="1043"/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>
        <f>IF(J4="","",L5)</f>
        <v>0</v>
      </c>
      <c r="E9" s="760" t="s">
        <v>50</v>
      </c>
      <c r="F9" s="762">
        <f>IF(J4="","",J5)</f>
        <v>4</v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>
        <f>I20</f>
        <v>2</v>
      </c>
      <c r="N9" s="760" t="s">
        <v>50</v>
      </c>
      <c r="O9" s="761">
        <f>P20</f>
        <v>1</v>
      </c>
      <c r="P9" s="759"/>
      <c r="Q9" s="760"/>
      <c r="R9" s="761"/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エアフォルク山梨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>○</v>
      </c>
      <c r="H10" s="1022"/>
      <c r="I10" s="1023"/>
      <c r="J10" s="1021" t="str">
        <f>IF(AND(J11="",J11=L11),"",IF(J11&gt;L11,"○",IF(J11&lt;L11,"●",IF(AND(J11&gt;=0,J11=L11),"△"))))</f>
        <v>●</v>
      </c>
      <c r="K10" s="1022"/>
      <c r="L10" s="1023"/>
      <c r="M10" s="1024"/>
      <c r="N10" s="1025"/>
      <c r="O10" s="1026"/>
      <c r="P10" s="1021"/>
      <c r="Q10" s="1022"/>
      <c r="R10" s="1023"/>
      <c r="S10" s="975"/>
      <c r="T10" s="976"/>
      <c r="U10" s="977"/>
      <c r="V10" s="974"/>
      <c r="W10" s="974"/>
      <c r="X10" s="974"/>
      <c r="Y10" s="1042"/>
      <c r="Z10" s="974"/>
      <c r="AA10" s="1042"/>
      <c r="AB10" s="974"/>
      <c r="AC10" s="1045"/>
      <c r="AD10" s="1043"/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>
        <f>IF(M6="","",O7)</f>
        <v>3</v>
      </c>
      <c r="H11" s="760" t="s">
        <v>50</v>
      </c>
      <c r="I11" s="762">
        <f>IF(M6="","",M7)</f>
        <v>1</v>
      </c>
      <c r="J11" s="763">
        <f>IF(M8="","",O9)</f>
        <v>1</v>
      </c>
      <c r="K11" s="760" t="s">
        <v>50</v>
      </c>
      <c r="L11" s="762">
        <f>IF(M8="","",M9)</f>
        <v>2</v>
      </c>
      <c r="M11" s="1027"/>
      <c r="N11" s="1028"/>
      <c r="O11" s="1029"/>
      <c r="P11" s="759"/>
      <c r="Q11" s="760"/>
      <c r="R11" s="761"/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/>
      <c r="C12" s="1001"/>
      <c r="D12" s="1021"/>
      <c r="E12" s="1022"/>
      <c r="F12" s="1023"/>
      <c r="G12" s="1021"/>
      <c r="H12" s="1022"/>
      <c r="I12" s="1023"/>
      <c r="J12" s="1021"/>
      <c r="K12" s="1022"/>
      <c r="L12" s="1023"/>
      <c r="M12" s="1021"/>
      <c r="N12" s="1022"/>
      <c r="O12" s="1023"/>
      <c r="P12" s="1024"/>
      <c r="Q12" s="1025"/>
      <c r="R12" s="1026"/>
      <c r="S12" s="975"/>
      <c r="T12" s="976"/>
      <c r="U12" s="977"/>
      <c r="V12" s="974"/>
      <c r="W12" s="974"/>
      <c r="X12" s="974"/>
      <c r="Y12" s="1042"/>
      <c r="Z12" s="974"/>
      <c r="AA12" s="1042"/>
      <c r="AB12" s="974"/>
      <c r="AC12" s="1045"/>
      <c r="AD12" s="1043"/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/>
      <c r="E13" s="760"/>
      <c r="F13" s="762"/>
      <c r="G13" s="763"/>
      <c r="H13" s="760"/>
      <c r="I13" s="762"/>
      <c r="J13" s="763"/>
      <c r="K13" s="760"/>
      <c r="L13" s="762"/>
      <c r="M13" s="763"/>
      <c r="N13" s="760"/>
      <c r="O13" s="762"/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A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tr">
        <f ca="1">OFFSET('R抽選用 (60)'!$A$5,AG2-4,AG1)</f>
        <v>小瀬球技場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B4</f>
        <v>VF甲府U-12①</v>
      </c>
      <c r="E18" s="988"/>
      <c r="F18" s="988"/>
      <c r="G18" s="988"/>
      <c r="H18" s="988"/>
      <c r="I18" s="989">
        <f>IF(L18:L19="","",(L18+L19))</f>
        <v>5</v>
      </c>
      <c r="J18" s="990"/>
      <c r="K18" s="1005" t="s">
        <v>51</v>
      </c>
      <c r="L18" s="740">
        <v>3</v>
      </c>
      <c r="M18" s="740" t="s">
        <v>50</v>
      </c>
      <c r="N18" s="740">
        <v>0</v>
      </c>
      <c r="O18" s="1005" t="s">
        <v>52</v>
      </c>
      <c r="P18" s="990">
        <f>IF(N18:N19="","",(N18+N19))</f>
        <v>0</v>
      </c>
      <c r="Q18" s="997"/>
      <c r="R18" s="988" t="str">
        <f ca="1">B6</f>
        <v>山梨Jr</v>
      </c>
      <c r="S18" s="988"/>
      <c r="T18" s="988"/>
      <c r="U18" s="988"/>
      <c r="V18" s="988"/>
      <c r="W18" s="975" t="str">
        <f ca="1">R20</f>
        <v>エアフォルク山梨</v>
      </c>
      <c r="X18" s="976"/>
      <c r="Y18" s="976"/>
      <c r="Z18" s="976"/>
      <c r="AA18" s="977"/>
      <c r="AB18" s="974" t="str">
        <f ca="1">D20</f>
        <v>リヴィエールFC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1006"/>
      <c r="L19" s="741">
        <v>2</v>
      </c>
      <c r="M19" s="741" t="s">
        <v>50</v>
      </c>
      <c r="N19" s="741">
        <v>0</v>
      </c>
      <c r="O19" s="1006"/>
      <c r="P19" s="992"/>
      <c r="Q19" s="998"/>
      <c r="R19" s="988"/>
      <c r="S19" s="988"/>
      <c r="T19" s="988"/>
      <c r="U19" s="988"/>
      <c r="V19" s="988"/>
      <c r="W19" s="978"/>
      <c r="X19" s="979"/>
      <c r="Y19" s="979"/>
      <c r="Z19" s="979"/>
      <c r="AA19" s="980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B8</f>
        <v>リヴィエールFC</v>
      </c>
      <c r="E20" s="988"/>
      <c r="F20" s="988"/>
      <c r="G20" s="988"/>
      <c r="H20" s="988"/>
      <c r="I20" s="989">
        <f>IF(L20:L21="","",(L20+L21))</f>
        <v>2</v>
      </c>
      <c r="J20" s="990"/>
      <c r="K20" s="993" t="s">
        <v>51</v>
      </c>
      <c r="L20" s="742">
        <v>2</v>
      </c>
      <c r="M20" s="740" t="s">
        <v>50</v>
      </c>
      <c r="N20" s="742">
        <v>1</v>
      </c>
      <c r="O20" s="995" t="s">
        <v>52</v>
      </c>
      <c r="P20" s="990">
        <f>IF(N20:N21="","",(N20+N21))</f>
        <v>1</v>
      </c>
      <c r="Q20" s="997"/>
      <c r="R20" s="988" t="str">
        <f ca="1">B10</f>
        <v>エアフォルク山梨</v>
      </c>
      <c r="S20" s="988"/>
      <c r="T20" s="988"/>
      <c r="U20" s="988"/>
      <c r="V20" s="988"/>
      <c r="W20" s="975" t="str">
        <f ca="1">D18</f>
        <v>VF甲府U-12①</v>
      </c>
      <c r="X20" s="976"/>
      <c r="Y20" s="976"/>
      <c r="Z20" s="976"/>
      <c r="AA20" s="977"/>
      <c r="AB20" s="974" t="str">
        <f ca="1">R18</f>
        <v>山梨Jr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>
        <v>0</v>
      </c>
      <c r="M21" s="741" t="s">
        <v>50</v>
      </c>
      <c r="N21" s="743">
        <v>0</v>
      </c>
      <c r="O21" s="996"/>
      <c r="P21" s="992"/>
      <c r="Q21" s="998"/>
      <c r="R21" s="988"/>
      <c r="S21" s="988"/>
      <c r="T21" s="988"/>
      <c r="U21" s="988"/>
      <c r="V21" s="988"/>
      <c r="W21" s="978"/>
      <c r="X21" s="979"/>
      <c r="Y21" s="979"/>
      <c r="Z21" s="979"/>
      <c r="AA21" s="980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0.52083333333333337</v>
      </c>
      <c r="C22" s="984"/>
      <c r="D22" s="999" t="str">
        <f ca="1">B4</f>
        <v>VF甲府U-12①</v>
      </c>
      <c r="E22" s="1000"/>
      <c r="F22" s="1000"/>
      <c r="G22" s="1000"/>
      <c r="H22" s="1001"/>
      <c r="I22" s="989">
        <f>IF(L22:L23="","",(L22+L23))</f>
        <v>4</v>
      </c>
      <c r="J22" s="990"/>
      <c r="K22" s="993" t="s">
        <v>51</v>
      </c>
      <c r="L22" s="742">
        <v>1</v>
      </c>
      <c r="M22" s="740" t="s">
        <v>50</v>
      </c>
      <c r="N22" s="742">
        <v>0</v>
      </c>
      <c r="O22" s="995" t="s">
        <v>52</v>
      </c>
      <c r="P22" s="990">
        <f>IF(N22:N23="","",(N22+N23))</f>
        <v>0</v>
      </c>
      <c r="Q22" s="997"/>
      <c r="R22" s="999" t="str">
        <f ca="1">B8</f>
        <v>リヴィエールFC</v>
      </c>
      <c r="S22" s="1000"/>
      <c r="T22" s="1000"/>
      <c r="U22" s="1000"/>
      <c r="V22" s="1001"/>
      <c r="W22" s="975" t="str">
        <f ca="1">D24</f>
        <v>山梨Jr</v>
      </c>
      <c r="X22" s="976"/>
      <c r="Y22" s="976"/>
      <c r="Z22" s="976"/>
      <c r="AA22" s="977"/>
      <c r="AB22" s="974" t="str">
        <f ca="1">R24</f>
        <v>エアフォルク山梨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02"/>
      <c r="E23" s="1003"/>
      <c r="F23" s="1003"/>
      <c r="G23" s="1003"/>
      <c r="H23" s="1004"/>
      <c r="I23" s="991"/>
      <c r="J23" s="992"/>
      <c r="K23" s="994"/>
      <c r="L23" s="743">
        <v>3</v>
      </c>
      <c r="M23" s="741" t="s">
        <v>50</v>
      </c>
      <c r="N23" s="743">
        <v>0</v>
      </c>
      <c r="O23" s="996"/>
      <c r="P23" s="992"/>
      <c r="Q23" s="998"/>
      <c r="R23" s="1002"/>
      <c r="S23" s="1003"/>
      <c r="T23" s="1003"/>
      <c r="U23" s="1003"/>
      <c r="V23" s="1004"/>
      <c r="W23" s="978"/>
      <c r="X23" s="979"/>
      <c r="Y23" s="979"/>
      <c r="Z23" s="979"/>
      <c r="AA23" s="980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0.55555555555555558</v>
      </c>
      <c r="C24" s="984"/>
      <c r="D24" s="999" t="str">
        <f ca="1">B6</f>
        <v>山梨Jr</v>
      </c>
      <c r="E24" s="1000"/>
      <c r="F24" s="1000"/>
      <c r="G24" s="1000"/>
      <c r="H24" s="1001"/>
      <c r="I24" s="989">
        <f>IF(L24:L25="","",(L24+L25))</f>
        <v>1</v>
      </c>
      <c r="J24" s="990"/>
      <c r="K24" s="1005" t="s">
        <v>51</v>
      </c>
      <c r="L24" s="744">
        <v>0</v>
      </c>
      <c r="M24" s="744" t="s">
        <v>50</v>
      </c>
      <c r="N24" s="744">
        <v>3</v>
      </c>
      <c r="O24" s="1005" t="s">
        <v>52</v>
      </c>
      <c r="P24" s="990">
        <f>IF(N24:N25="","",(N24+N25))</f>
        <v>3</v>
      </c>
      <c r="Q24" s="997"/>
      <c r="R24" s="999" t="str">
        <f ca="1">B10</f>
        <v>エアフォルク山梨</v>
      </c>
      <c r="S24" s="1000"/>
      <c r="T24" s="1000"/>
      <c r="U24" s="1000"/>
      <c r="V24" s="1001"/>
      <c r="W24" s="975" t="str">
        <f ca="1">R22</f>
        <v>リヴィエールFC</v>
      </c>
      <c r="X24" s="976"/>
      <c r="Y24" s="976"/>
      <c r="Z24" s="976"/>
      <c r="AA24" s="977"/>
      <c r="AB24" s="974" t="str">
        <f ca="1">D22</f>
        <v>VF甲府U-12①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>
        <v>1</v>
      </c>
      <c r="M25" s="741" t="s">
        <v>50</v>
      </c>
      <c r="N25" s="741">
        <v>0</v>
      </c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0.59027777777777779</v>
      </c>
      <c r="C26" s="984"/>
      <c r="D26" s="988"/>
      <c r="E26" s="988"/>
      <c r="F26" s="988"/>
      <c r="G26" s="988"/>
      <c r="H26" s="988"/>
      <c r="I26" s="989" t="str">
        <f>IF(L26:L27="","",(L26+L27))</f>
        <v/>
      </c>
      <c r="J26" s="990"/>
      <c r="K26" s="993" t="s">
        <v>51</v>
      </c>
      <c r="L26" s="742"/>
      <c r="M26" s="740" t="s">
        <v>50</v>
      </c>
      <c r="N26" s="742"/>
      <c r="O26" s="995" t="s">
        <v>52</v>
      </c>
      <c r="P26" s="990" t="str">
        <f>IF(N26:N27="","",(N26+N27))</f>
        <v/>
      </c>
      <c r="Q26" s="997"/>
      <c r="R26" s="988"/>
      <c r="S26" s="988"/>
      <c r="T26" s="988"/>
      <c r="U26" s="988"/>
      <c r="V26" s="988"/>
      <c r="W26" s="974"/>
      <c r="X26" s="974"/>
      <c r="Y26" s="1013"/>
      <c r="Z26" s="1013"/>
      <c r="AA26" s="1013"/>
      <c r="AB26" s="974"/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/>
      <c r="M27" s="741" t="s">
        <v>50</v>
      </c>
      <c r="N27" s="743"/>
      <c r="O27" s="996"/>
      <c r="P27" s="992"/>
      <c r="Q27" s="998"/>
      <c r="R27" s="988"/>
      <c r="S27" s="988"/>
      <c r="T27" s="988"/>
      <c r="U27" s="988"/>
      <c r="V27" s="988"/>
      <c r="W27" s="974"/>
      <c r="X27" s="974"/>
      <c r="Y27" s="1013"/>
      <c r="Z27" s="1013"/>
      <c r="AA27" s="1013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A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tr">
        <f ca="1">OFFSET('R抽選用 (60)'!$A$5,AG2-3,AG1)</f>
        <v>長坂総合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983">
        <v>0.41666666666666669</v>
      </c>
      <c r="C32" s="984"/>
      <c r="D32" s="988" t="str">
        <f ca="1">B4</f>
        <v>VF甲府U-12①</v>
      </c>
      <c r="E32" s="988"/>
      <c r="F32" s="988"/>
      <c r="G32" s="988"/>
      <c r="H32" s="988"/>
      <c r="I32" s="989" t="str">
        <f>IF(L32:L33="","",(L32+L33))</f>
        <v/>
      </c>
      <c r="J32" s="990"/>
      <c r="K32" s="1005" t="s">
        <v>51</v>
      </c>
      <c r="L32" s="740"/>
      <c r="M32" s="740" t="s">
        <v>50</v>
      </c>
      <c r="N32" s="740"/>
      <c r="O32" s="1005" t="s">
        <v>52</v>
      </c>
      <c r="P32" s="990" t="str">
        <f>IF(N32:N33="","",(N32+N33))</f>
        <v/>
      </c>
      <c r="Q32" s="997"/>
      <c r="R32" s="988" t="str">
        <f ca="1">B10</f>
        <v>エアフォルク山梨</v>
      </c>
      <c r="S32" s="988"/>
      <c r="T32" s="988"/>
      <c r="U32" s="988"/>
      <c r="V32" s="988"/>
      <c r="W32" s="975" t="str">
        <f ca="1">D34</f>
        <v>山梨Jr</v>
      </c>
      <c r="X32" s="976"/>
      <c r="Y32" s="976"/>
      <c r="Z32" s="976"/>
      <c r="AA32" s="977"/>
      <c r="AB32" s="974" t="str">
        <f ca="1">R34</f>
        <v>リヴィエールFC</v>
      </c>
      <c r="AC32" s="974"/>
      <c r="AD32" s="974"/>
      <c r="AE32" s="738"/>
    </row>
    <row r="33" spans="1:31" ht="17.100000000000001" customHeight="1" x14ac:dyDescent="0.25">
      <c r="A33" s="1056"/>
      <c r="B33" s="985"/>
      <c r="C33" s="986"/>
      <c r="D33" s="988"/>
      <c r="E33" s="988"/>
      <c r="F33" s="988"/>
      <c r="G33" s="988"/>
      <c r="H33" s="988"/>
      <c r="I33" s="991"/>
      <c r="J33" s="992"/>
      <c r="K33" s="1006"/>
      <c r="L33" s="741"/>
      <c r="M33" s="741" t="s">
        <v>50</v>
      </c>
      <c r="N33" s="741"/>
      <c r="O33" s="1006"/>
      <c r="P33" s="992"/>
      <c r="Q33" s="998"/>
      <c r="R33" s="988"/>
      <c r="S33" s="988"/>
      <c r="T33" s="988"/>
      <c r="U33" s="988"/>
      <c r="V33" s="988"/>
      <c r="W33" s="978"/>
      <c r="X33" s="979"/>
      <c r="Y33" s="979"/>
      <c r="Z33" s="979"/>
      <c r="AA33" s="980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983">
        <v>0.4513888888888889</v>
      </c>
      <c r="C34" s="984"/>
      <c r="D34" s="999" t="str">
        <f ca="1">B6</f>
        <v>山梨Jr</v>
      </c>
      <c r="E34" s="1000"/>
      <c r="F34" s="1000"/>
      <c r="G34" s="1000"/>
      <c r="H34" s="1001"/>
      <c r="I34" s="989" t="str">
        <f>IF(L34:L35="","",(L34+L35))</f>
        <v/>
      </c>
      <c r="J34" s="990"/>
      <c r="K34" s="993" t="s">
        <v>51</v>
      </c>
      <c r="L34" s="742"/>
      <c r="M34" s="740" t="s">
        <v>50</v>
      </c>
      <c r="N34" s="742"/>
      <c r="O34" s="995" t="s">
        <v>52</v>
      </c>
      <c r="P34" s="990" t="str">
        <f>IF(N34:N35="","",(N34+N35))</f>
        <v/>
      </c>
      <c r="Q34" s="997"/>
      <c r="R34" s="999" t="str">
        <f ca="1">B8</f>
        <v>リヴィエールFC</v>
      </c>
      <c r="S34" s="1000"/>
      <c r="T34" s="1000"/>
      <c r="U34" s="1000"/>
      <c r="V34" s="1001"/>
      <c r="W34" s="975" t="str">
        <f ca="1">D32</f>
        <v>VF甲府U-12①</v>
      </c>
      <c r="X34" s="976"/>
      <c r="Y34" s="976"/>
      <c r="Z34" s="976"/>
      <c r="AA34" s="977"/>
      <c r="AB34" s="974" t="str">
        <f ca="1">R32</f>
        <v>エアフォルク山梨</v>
      </c>
      <c r="AC34" s="974"/>
      <c r="AD34" s="974"/>
      <c r="AE34" s="738"/>
    </row>
    <row r="35" spans="1:31" ht="17.100000000000001" customHeight="1" x14ac:dyDescent="0.25">
      <c r="A35" s="1056"/>
      <c r="B35" s="985"/>
      <c r="C35" s="986"/>
      <c r="D35" s="1002"/>
      <c r="E35" s="1003"/>
      <c r="F35" s="1003"/>
      <c r="G35" s="1003"/>
      <c r="H35" s="1004"/>
      <c r="I35" s="991"/>
      <c r="J35" s="992"/>
      <c r="K35" s="994"/>
      <c r="L35" s="743"/>
      <c r="M35" s="741" t="s">
        <v>50</v>
      </c>
      <c r="N35" s="743"/>
      <c r="O35" s="996"/>
      <c r="P35" s="992"/>
      <c r="Q35" s="998"/>
      <c r="R35" s="1002"/>
      <c r="S35" s="1003"/>
      <c r="T35" s="1003"/>
      <c r="U35" s="1003"/>
      <c r="V35" s="1004"/>
      <c r="W35" s="978"/>
      <c r="X35" s="979"/>
      <c r="Y35" s="979"/>
      <c r="Z35" s="979"/>
      <c r="AA35" s="980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983">
        <v>0.45833333333333331</v>
      </c>
      <c r="C36" s="984"/>
      <c r="D36" s="988"/>
      <c r="E36" s="988"/>
      <c r="F36" s="988"/>
      <c r="G36" s="988"/>
      <c r="H36" s="988"/>
      <c r="I36" s="989" t="str">
        <f>IF(L36:L37="","",(L36+L37))</f>
        <v/>
      </c>
      <c r="J36" s="990"/>
      <c r="K36" s="993" t="s">
        <v>51</v>
      </c>
      <c r="L36" s="742"/>
      <c r="M36" s="740" t="s">
        <v>50</v>
      </c>
      <c r="N36" s="742"/>
      <c r="O36" s="995" t="s">
        <v>52</v>
      </c>
      <c r="P36" s="990" t="str">
        <f>IF(N36:N37="","",(N36+N37))</f>
        <v/>
      </c>
      <c r="Q36" s="997"/>
      <c r="R36" s="988"/>
      <c r="S36" s="988"/>
      <c r="T36" s="988"/>
      <c r="U36" s="988"/>
      <c r="V36" s="988"/>
      <c r="W36" s="974"/>
      <c r="X36" s="974"/>
      <c r="Y36" s="1013"/>
      <c r="Z36" s="1013"/>
      <c r="AA36" s="1013"/>
      <c r="AB36" s="974"/>
      <c r="AC36" s="974"/>
      <c r="AD36" s="974"/>
      <c r="AE36" s="738"/>
    </row>
    <row r="37" spans="1:31" ht="17.100000000000001" customHeight="1" x14ac:dyDescent="0.25">
      <c r="A37" s="1056"/>
      <c r="B37" s="985"/>
      <c r="C37" s="986"/>
      <c r="D37" s="988"/>
      <c r="E37" s="988"/>
      <c r="F37" s="988"/>
      <c r="G37" s="988"/>
      <c r="H37" s="988"/>
      <c r="I37" s="991"/>
      <c r="J37" s="992"/>
      <c r="K37" s="994"/>
      <c r="L37" s="743"/>
      <c r="M37" s="741" t="s">
        <v>50</v>
      </c>
      <c r="N37" s="743"/>
      <c r="O37" s="996"/>
      <c r="P37" s="992"/>
      <c r="Q37" s="998"/>
      <c r="R37" s="988"/>
      <c r="S37" s="988"/>
      <c r="T37" s="988"/>
      <c r="U37" s="988"/>
      <c r="V37" s="988"/>
      <c r="W37" s="974"/>
      <c r="X37" s="974"/>
      <c r="Y37" s="1013"/>
      <c r="Z37" s="1013"/>
      <c r="AA37" s="1013"/>
      <c r="AB37" s="974"/>
      <c r="AC37" s="974"/>
      <c r="AD37" s="974"/>
      <c r="AE37" s="738"/>
    </row>
    <row r="38" spans="1:31" ht="17.100000000000001" customHeight="1" x14ac:dyDescent="0.25">
      <c r="A38" s="1056">
        <v>4</v>
      </c>
      <c r="B38" s="983"/>
      <c r="C38" s="984"/>
      <c r="D38" s="988"/>
      <c r="E38" s="988"/>
      <c r="F38" s="988"/>
      <c r="G38" s="988"/>
      <c r="H38" s="988"/>
      <c r="I38" s="989" t="str">
        <f>IF(L38:L39="","",(L38+L39))</f>
        <v/>
      </c>
      <c r="J38" s="990"/>
      <c r="K38" s="993" t="s">
        <v>51</v>
      </c>
      <c r="L38" s="742"/>
      <c r="M38" s="740" t="s">
        <v>50</v>
      </c>
      <c r="N38" s="742"/>
      <c r="O38" s="995" t="s">
        <v>52</v>
      </c>
      <c r="P38" s="990" t="str">
        <f>IF(N38:N39="","",(N38+N39))</f>
        <v/>
      </c>
      <c r="Q38" s="997"/>
      <c r="R38" s="988"/>
      <c r="S38" s="988"/>
      <c r="T38" s="988"/>
      <c r="U38" s="988"/>
      <c r="V38" s="988"/>
      <c r="W38" s="974"/>
      <c r="X38" s="974"/>
      <c r="Y38" s="1013"/>
      <c r="Z38" s="1013"/>
      <c r="AA38" s="1013"/>
      <c r="AB38" s="974"/>
      <c r="AC38" s="974"/>
      <c r="AD38" s="974"/>
      <c r="AE38" s="738"/>
    </row>
    <row r="39" spans="1:31" ht="17.100000000000001" customHeight="1" x14ac:dyDescent="0.25">
      <c r="A39" s="1056"/>
      <c r="B39" s="985"/>
      <c r="C39" s="986"/>
      <c r="D39" s="988"/>
      <c r="E39" s="988"/>
      <c r="F39" s="988"/>
      <c r="G39" s="988"/>
      <c r="H39" s="988"/>
      <c r="I39" s="991"/>
      <c r="J39" s="992"/>
      <c r="K39" s="994"/>
      <c r="L39" s="743"/>
      <c r="M39" s="741" t="s">
        <v>50</v>
      </c>
      <c r="N39" s="743"/>
      <c r="O39" s="996"/>
      <c r="P39" s="992"/>
      <c r="Q39" s="998"/>
      <c r="R39" s="988"/>
      <c r="S39" s="988"/>
      <c r="T39" s="988"/>
      <c r="U39" s="988"/>
      <c r="V39" s="988"/>
      <c r="W39" s="974"/>
      <c r="X39" s="974"/>
      <c r="Y39" s="1013"/>
      <c r="Z39" s="1013"/>
      <c r="AA39" s="1013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983"/>
      <c r="C40" s="984"/>
      <c r="D40" s="988"/>
      <c r="E40" s="988"/>
      <c r="F40" s="988"/>
      <c r="G40" s="988"/>
      <c r="H40" s="988"/>
      <c r="I40" s="989" t="str">
        <f>IF(L40:L41="","",(L40+L41))</f>
        <v/>
      </c>
      <c r="J40" s="990"/>
      <c r="K40" s="993" t="s">
        <v>51</v>
      </c>
      <c r="L40" s="742"/>
      <c r="M40" s="740" t="s">
        <v>50</v>
      </c>
      <c r="N40" s="742"/>
      <c r="O40" s="995" t="s">
        <v>52</v>
      </c>
      <c r="P40" s="990" t="str">
        <f>IF(N40:N41="","",(N40+N41))</f>
        <v/>
      </c>
      <c r="Q40" s="997"/>
      <c r="R40" s="988"/>
      <c r="S40" s="988"/>
      <c r="T40" s="988"/>
      <c r="U40" s="988"/>
      <c r="V40" s="988"/>
      <c r="W40" s="974"/>
      <c r="X40" s="974"/>
      <c r="Y40" s="1013"/>
      <c r="Z40" s="1013"/>
      <c r="AA40" s="1013"/>
      <c r="AB40" s="974"/>
      <c r="AC40" s="974"/>
      <c r="AD40" s="974"/>
      <c r="AE40" s="738"/>
    </row>
    <row r="41" spans="1:31" ht="17.100000000000001" customHeight="1" x14ac:dyDescent="0.25">
      <c r="A41" s="1056"/>
      <c r="B41" s="985"/>
      <c r="C41" s="986"/>
      <c r="D41" s="988"/>
      <c r="E41" s="988"/>
      <c r="F41" s="988"/>
      <c r="G41" s="988"/>
      <c r="H41" s="988"/>
      <c r="I41" s="991"/>
      <c r="J41" s="992"/>
      <c r="K41" s="994"/>
      <c r="L41" s="743"/>
      <c r="M41" s="741" t="s">
        <v>50</v>
      </c>
      <c r="N41" s="743"/>
      <c r="O41" s="996"/>
      <c r="P41" s="992"/>
      <c r="Q41" s="998"/>
      <c r="R41" s="988"/>
      <c r="S41" s="988"/>
      <c r="T41" s="988"/>
      <c r="U41" s="988"/>
      <c r="V41" s="988"/>
      <c r="W41" s="974"/>
      <c r="X41" s="974"/>
      <c r="Y41" s="1013"/>
      <c r="Z41" s="1013"/>
      <c r="AA41" s="1013"/>
      <c r="AB41" s="974"/>
      <c r="AC41" s="974"/>
      <c r="AD41" s="974"/>
      <c r="AE41" s="738"/>
    </row>
    <row r="43" spans="1:31" ht="13.9" x14ac:dyDescent="0.2">
      <c r="B43" s="745"/>
      <c r="C43" s="738"/>
      <c r="D43" s="749"/>
      <c r="E43" s="749"/>
      <c r="F43" s="749"/>
      <c r="G43" s="749"/>
      <c r="H43" s="749"/>
      <c r="I43" s="750"/>
      <c r="J43" s="750"/>
      <c r="K43" s="751"/>
      <c r="M43" s="747"/>
      <c r="O43" s="745"/>
      <c r="P43" s="752"/>
      <c r="Q43" s="753"/>
      <c r="R43" s="749"/>
      <c r="S43" s="749"/>
      <c r="T43" s="749"/>
      <c r="U43" s="749"/>
      <c r="V43" s="749"/>
      <c r="W43" s="738"/>
      <c r="X43" s="738"/>
      <c r="Y43" s="738"/>
      <c r="Z43" s="738"/>
      <c r="AA43" s="738"/>
      <c r="AB43" s="738"/>
      <c r="AC43" s="738"/>
    </row>
    <row r="44" spans="1:31" ht="13.9" x14ac:dyDescent="0.2">
      <c r="B44" s="745"/>
      <c r="C44" s="745"/>
      <c r="W44" s="748"/>
      <c r="X44" s="748"/>
      <c r="Y44" s="748"/>
      <c r="Z44" s="748"/>
      <c r="AA44" s="748"/>
      <c r="AB44" s="749"/>
      <c r="AC44" s="749"/>
    </row>
    <row r="45" spans="1:31" ht="13.5" customHeight="1" x14ac:dyDescent="0.2">
      <c r="B45" s="745"/>
      <c r="C45" s="754"/>
      <c r="W45" s="748"/>
      <c r="X45" s="748"/>
      <c r="Y45" s="748"/>
      <c r="Z45" s="748"/>
      <c r="AA45" s="748"/>
      <c r="AB45" s="748"/>
      <c r="AC45" s="748"/>
    </row>
    <row r="46" spans="1:31" ht="13.9" x14ac:dyDescent="0.2">
      <c r="B46" s="745"/>
      <c r="C46" s="755"/>
      <c r="W46" s="749"/>
      <c r="X46" s="749"/>
      <c r="Y46" s="749"/>
      <c r="Z46" s="749"/>
      <c r="AA46" s="749"/>
      <c r="AB46" s="749"/>
      <c r="AC46" s="749"/>
    </row>
    <row r="47" spans="1:31" ht="13.9" x14ac:dyDescent="0.2">
      <c r="B47" s="745"/>
      <c r="C47" s="738"/>
      <c r="W47" s="749"/>
      <c r="X47" s="749"/>
      <c r="Y47" s="749"/>
      <c r="Z47" s="749"/>
      <c r="AA47" s="749"/>
      <c r="AB47" s="749"/>
      <c r="AC47" s="749"/>
    </row>
    <row r="48" spans="1:31" ht="13.9" x14ac:dyDescent="0.2">
      <c r="B48" s="745"/>
      <c r="C48" s="755"/>
      <c r="W48" s="749"/>
      <c r="X48" s="749"/>
      <c r="Y48" s="749"/>
      <c r="Z48" s="749"/>
      <c r="AA48" s="749"/>
      <c r="AB48" s="749"/>
      <c r="AC48" s="749"/>
    </row>
    <row r="49" spans="2:29" ht="13.9" x14ac:dyDescent="0.2">
      <c r="B49" s="745"/>
      <c r="C49" s="738"/>
      <c r="W49" s="749"/>
      <c r="X49" s="749"/>
      <c r="Y49" s="749"/>
      <c r="Z49" s="749"/>
      <c r="AA49" s="749"/>
      <c r="AB49" s="749"/>
      <c r="AC49" s="749"/>
    </row>
  </sheetData>
  <protectedRanges>
    <protectedRange password="C4D3" sqref="D4:R4 D6:R6 D8:R8 D10:R10 D12:R12" name="関数データ保護"/>
  </protectedRanges>
  <mergeCells count="201">
    <mergeCell ref="A40:A41"/>
    <mergeCell ref="B40:C41"/>
    <mergeCell ref="D20:H21"/>
    <mergeCell ref="I22:J23"/>
    <mergeCell ref="K22:K23"/>
    <mergeCell ref="O22:O23"/>
    <mergeCell ref="P22:Q23"/>
    <mergeCell ref="R20:V21"/>
    <mergeCell ref="I34:J35"/>
    <mergeCell ref="K34:K35"/>
    <mergeCell ref="O34:O35"/>
    <mergeCell ref="P34:Q35"/>
    <mergeCell ref="A38:A39"/>
    <mergeCell ref="B38:C39"/>
    <mergeCell ref="P32:Q33"/>
    <mergeCell ref="I32:J33"/>
    <mergeCell ref="A36:A37"/>
    <mergeCell ref="B36:C37"/>
    <mergeCell ref="D26:H27"/>
    <mergeCell ref="I26:J27"/>
    <mergeCell ref="K26:K27"/>
    <mergeCell ref="O26:O27"/>
    <mergeCell ref="P26:Q27"/>
    <mergeCell ref="R26:V27"/>
    <mergeCell ref="D36:H37"/>
    <mergeCell ref="I36:J37"/>
    <mergeCell ref="K36:K37"/>
    <mergeCell ref="O36:O37"/>
    <mergeCell ref="P36:Q37"/>
    <mergeCell ref="R36:V37"/>
    <mergeCell ref="W36:AA37"/>
    <mergeCell ref="AB36:AD37"/>
    <mergeCell ref="R34:V35"/>
    <mergeCell ref="D34:H35"/>
    <mergeCell ref="A26:A27"/>
    <mergeCell ref="B26:C27"/>
    <mergeCell ref="A20:A21"/>
    <mergeCell ref="B20:C21"/>
    <mergeCell ref="I30:K31"/>
    <mergeCell ref="L30:V31"/>
    <mergeCell ref="AB34:AD35"/>
    <mergeCell ref="A34:A35"/>
    <mergeCell ref="B34:C35"/>
    <mergeCell ref="W34:AA35"/>
    <mergeCell ref="AB26:AD27"/>
    <mergeCell ref="W30:AA31"/>
    <mergeCell ref="R32:V33"/>
    <mergeCell ref="D32:H33"/>
    <mergeCell ref="A32:A33"/>
    <mergeCell ref="B32:C33"/>
    <mergeCell ref="AB32:AD33"/>
    <mergeCell ref="A30:A31"/>
    <mergeCell ref="B30:C31"/>
    <mergeCell ref="D30:E31"/>
    <mergeCell ref="AB30:AD31"/>
    <mergeCell ref="W26:AA27"/>
    <mergeCell ref="O18:O19"/>
    <mergeCell ref="A18:A19"/>
    <mergeCell ref="B18:C19"/>
    <mergeCell ref="P20:Q21"/>
    <mergeCell ref="A24:A25"/>
    <mergeCell ref="B24:C25"/>
    <mergeCell ref="I24:J25"/>
    <mergeCell ref="K24:K25"/>
    <mergeCell ref="O24:O25"/>
    <mergeCell ref="P24:Q25"/>
    <mergeCell ref="A22:A23"/>
    <mergeCell ref="B22:C23"/>
    <mergeCell ref="I20:J21"/>
    <mergeCell ref="K20:K21"/>
    <mergeCell ref="O20:O21"/>
    <mergeCell ref="A16:A17"/>
    <mergeCell ref="B16:C17"/>
    <mergeCell ref="D16:E17"/>
    <mergeCell ref="F16:H17"/>
    <mergeCell ref="I16:K17"/>
    <mergeCell ref="L16:V17"/>
    <mergeCell ref="A12:A13"/>
    <mergeCell ref="B12:C13"/>
    <mergeCell ref="P12:R13"/>
    <mergeCell ref="V12:X13"/>
    <mergeCell ref="D12:F12"/>
    <mergeCell ref="G12:I12"/>
    <mergeCell ref="AB18:AD19"/>
    <mergeCell ref="AB20:AD21"/>
    <mergeCell ref="AB24:AD25"/>
    <mergeCell ref="AB22:AD23"/>
    <mergeCell ref="R18:V19"/>
    <mergeCell ref="AE10:AE11"/>
    <mergeCell ref="V10:X11"/>
    <mergeCell ref="Y10:Z11"/>
    <mergeCell ref="AA10:AB11"/>
    <mergeCell ref="AC10:AC11"/>
    <mergeCell ref="AE12:AE13"/>
    <mergeCell ref="S12:U13"/>
    <mergeCell ref="AC12:AC13"/>
    <mergeCell ref="AD12:AD13"/>
    <mergeCell ref="W16:AA17"/>
    <mergeCell ref="AB16:AD17"/>
    <mergeCell ref="Y12:Z13"/>
    <mergeCell ref="AA12:AB13"/>
    <mergeCell ref="AD10:AD11"/>
    <mergeCell ref="P10:R10"/>
    <mergeCell ref="R22:V23"/>
    <mergeCell ref="P18:Q19"/>
    <mergeCell ref="R24:V25"/>
    <mergeCell ref="A4:A5"/>
    <mergeCell ref="B4:C5"/>
    <mergeCell ref="D4:F5"/>
    <mergeCell ref="S4:U5"/>
    <mergeCell ref="A6:A7"/>
    <mergeCell ref="S8:U9"/>
    <mergeCell ref="S10:U11"/>
    <mergeCell ref="B8:C9"/>
    <mergeCell ref="J8:L9"/>
    <mergeCell ref="A8:A9"/>
    <mergeCell ref="B10:C11"/>
    <mergeCell ref="M10:O11"/>
    <mergeCell ref="A10:A11"/>
    <mergeCell ref="B6:C7"/>
    <mergeCell ref="G4:I4"/>
    <mergeCell ref="J4:L4"/>
    <mergeCell ref="M4:O4"/>
    <mergeCell ref="P4:R4"/>
    <mergeCell ref="D6:F6"/>
    <mergeCell ref="J6:L6"/>
    <mergeCell ref="M6:O6"/>
    <mergeCell ref="P6:R6"/>
    <mergeCell ref="D8:F8"/>
    <mergeCell ref="G8:I8"/>
    <mergeCell ref="Y4:Z5"/>
    <mergeCell ref="AD4:AD5"/>
    <mergeCell ref="AA4:AB5"/>
    <mergeCell ref="V4:X5"/>
    <mergeCell ref="AE4:AE5"/>
    <mergeCell ref="AC4:AC5"/>
    <mergeCell ref="AC8:AC9"/>
    <mergeCell ref="AD2:AD3"/>
    <mergeCell ref="V2:X3"/>
    <mergeCell ref="Y2:Z3"/>
    <mergeCell ref="AA2:AB3"/>
    <mergeCell ref="AC6:AC7"/>
    <mergeCell ref="AD6:AD7"/>
    <mergeCell ref="V6:X7"/>
    <mergeCell ref="Y6:Z7"/>
    <mergeCell ref="AA6:AB7"/>
    <mergeCell ref="AE6:AE7"/>
    <mergeCell ref="V8:X9"/>
    <mergeCell ref="Y8:Z9"/>
    <mergeCell ref="AA8:AB9"/>
    <mergeCell ref="AD8:AD9"/>
    <mergeCell ref="AE8:AE9"/>
    <mergeCell ref="A1:B1"/>
    <mergeCell ref="C1:E1"/>
    <mergeCell ref="B2:C3"/>
    <mergeCell ref="D2:F3"/>
    <mergeCell ref="J2:L3"/>
    <mergeCell ref="M2:O3"/>
    <mergeCell ref="G2:I3"/>
    <mergeCell ref="P2:R3"/>
    <mergeCell ref="S2:U3"/>
    <mergeCell ref="M8:O8"/>
    <mergeCell ref="P8:R8"/>
    <mergeCell ref="G6:I7"/>
    <mergeCell ref="J12:L12"/>
    <mergeCell ref="M12:O12"/>
    <mergeCell ref="W32:AA33"/>
    <mergeCell ref="W18:AA19"/>
    <mergeCell ref="W20:AA21"/>
    <mergeCell ref="W24:AA25"/>
    <mergeCell ref="W22:AA23"/>
    <mergeCell ref="B15:H15"/>
    <mergeCell ref="K32:K33"/>
    <mergeCell ref="O32:O33"/>
    <mergeCell ref="D22:H23"/>
    <mergeCell ref="D24:H25"/>
    <mergeCell ref="S6:U7"/>
    <mergeCell ref="D10:F10"/>
    <mergeCell ref="G10:I10"/>
    <mergeCell ref="J10:L10"/>
    <mergeCell ref="F30:H31"/>
    <mergeCell ref="D18:H19"/>
    <mergeCell ref="B28:H29"/>
    <mergeCell ref="I18:J19"/>
    <mergeCell ref="K18:K19"/>
    <mergeCell ref="D38:H39"/>
    <mergeCell ref="I38:J39"/>
    <mergeCell ref="K38:K39"/>
    <mergeCell ref="O38:O39"/>
    <mergeCell ref="P38:Q39"/>
    <mergeCell ref="R38:V39"/>
    <mergeCell ref="W38:AA39"/>
    <mergeCell ref="AB38:AD39"/>
    <mergeCell ref="D40:H41"/>
    <mergeCell ref="I40:J41"/>
    <mergeCell ref="K40:K41"/>
    <mergeCell ref="O40:O41"/>
    <mergeCell ref="P40:Q41"/>
    <mergeCell ref="R40:V41"/>
    <mergeCell ref="W40:AA41"/>
    <mergeCell ref="AB40:AD41"/>
  </mergeCells>
  <phoneticPr fontId="3"/>
  <conditionalFormatting sqref="V4:AD13">
    <cfRule type="expression" dxfId="16" priority="25">
      <formula>$I$24=""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7">
    <tabColor theme="5" tint="0.79998168889431442"/>
    <pageSetUpPr fitToPage="1"/>
  </sheetPr>
  <dimension ref="A1:AG49"/>
  <sheetViews>
    <sheetView showGridLines="0" workbookViewId="0">
      <selection activeCell="AT12" sqref="AT12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49" width="2.59765625" style="731" customWidth="1"/>
    <col min="50" max="62" width="2.3984375" style="731" customWidth="1"/>
    <col min="63" max="16384" width="9" style="731"/>
  </cols>
  <sheetData>
    <row r="1" spans="1:33" ht="34.5" customHeight="1" x14ac:dyDescent="0.2">
      <c r="A1" s="1030" t="str">
        <f>B2</f>
        <v>B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(60)'!$AF$61,MATCH('予選(B)'!A1,'R抽選用 (60)'!$Q$56:$Q$67,0),0)</f>
        <v>#N/A</v>
      </c>
      <c r="I1" s="728" t="e">
        <f ca="1">OFFSET('R抽選用 (60)'!$AF$61,MATCH('予選(B)'!A1,'R抽選用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4</v>
      </c>
      <c r="AG1" s="731">
        <f>IF(AF1&gt;AF2,AF1,AF2)</f>
        <v>4</v>
      </c>
    </row>
    <row r="2" spans="1:33" ht="17.100000000000001" customHeight="1" x14ac:dyDescent="0.2">
      <c r="A2" s="732"/>
      <c r="B2" s="1032" t="s">
        <v>243</v>
      </c>
      <c r="C2" s="1033"/>
      <c r="D2" s="975" t="str">
        <f ca="1">B4</f>
        <v>千塚FC❾</v>
      </c>
      <c r="E2" s="976"/>
      <c r="F2" s="977"/>
      <c r="G2" s="975" t="str">
        <f ca="1">B6</f>
        <v>リスカーレ牧丘</v>
      </c>
      <c r="H2" s="976"/>
      <c r="I2" s="977"/>
      <c r="J2" s="975" t="str">
        <f ca="1">B8</f>
        <v>浅川Jr</v>
      </c>
      <c r="K2" s="976"/>
      <c r="L2" s="977"/>
      <c r="M2" s="975" t="str">
        <f ca="1">B10</f>
        <v>JFC竜王</v>
      </c>
      <c r="N2" s="976"/>
      <c r="O2" s="977"/>
      <c r="P2" s="975" t="str">
        <f ca="1">B12</f>
        <v>JFC青桐</v>
      </c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0</v>
      </c>
      <c r="AG2" s="731">
        <f>IF(AF1&gt;AF2,5,15)</f>
        <v>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千塚FC❾</v>
      </c>
      <c r="C4" s="1001"/>
      <c r="D4" s="1050"/>
      <c r="E4" s="1051"/>
      <c r="F4" s="1052"/>
      <c r="G4" s="1053" t="str">
        <f>IF(G5="","",IF(G5=I5,"△",IF(G5&gt;I5,"○","●")))</f>
        <v>○</v>
      </c>
      <c r="H4" s="1054"/>
      <c r="I4" s="1055"/>
      <c r="J4" s="1053" t="str">
        <f>IF(J5="","",IF(J5=L5,"△",IF(J5&gt;L5,"○","●")))</f>
        <v/>
      </c>
      <c r="K4" s="1054"/>
      <c r="L4" s="1055"/>
      <c r="M4" s="1053" t="str">
        <f>IF(M5="","",IF(M5=O5,"△",IF(M5&gt;O5,"○","●")))</f>
        <v/>
      </c>
      <c r="N4" s="1054"/>
      <c r="O4" s="1055"/>
      <c r="P4" s="1053" t="str">
        <f>IF(P5="","",IF(P5=R5,"△",IF(P5&gt;R5,"○","●")))</f>
        <v>○</v>
      </c>
      <c r="Q4" s="1054"/>
      <c r="R4" s="1055"/>
      <c r="S4" s="975"/>
      <c r="T4" s="976"/>
      <c r="U4" s="977"/>
      <c r="V4" s="974"/>
      <c r="W4" s="974"/>
      <c r="X4" s="974"/>
      <c r="Y4" s="1042"/>
      <c r="Z4" s="974"/>
      <c r="AA4" s="1042"/>
      <c r="AB4" s="974"/>
      <c r="AC4" s="1045"/>
      <c r="AD4" s="1043"/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>
        <f>I20</f>
        <v>5</v>
      </c>
      <c r="H5" s="760" t="s">
        <v>50</v>
      </c>
      <c r="I5" s="761">
        <f>P20</f>
        <v>1</v>
      </c>
      <c r="J5" s="759" t="str">
        <f>I34</f>
        <v/>
      </c>
      <c r="K5" s="760" t="s">
        <v>50</v>
      </c>
      <c r="L5" s="761" t="str">
        <f>P34</f>
        <v/>
      </c>
      <c r="M5" s="759" t="str">
        <f>I38</f>
        <v/>
      </c>
      <c r="N5" s="760" t="s">
        <v>50</v>
      </c>
      <c r="O5" s="761" t="str">
        <f>P38</f>
        <v/>
      </c>
      <c r="P5" s="759">
        <f>I24</f>
        <v>11</v>
      </c>
      <c r="Q5" s="760" t="s">
        <v>50</v>
      </c>
      <c r="R5" s="761">
        <f>P24</f>
        <v>0</v>
      </c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リスカーレ牧丘</v>
      </c>
      <c r="C6" s="1001"/>
      <c r="D6" s="1021" t="str">
        <f>IF(D7="","",IF(D7=F7,"△",IF(D7&gt;F7,"○","●")))</f>
        <v>●</v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>●</v>
      </c>
      <c r="N6" s="1022"/>
      <c r="O6" s="1023"/>
      <c r="P6" s="1021" t="str">
        <f>IF(P7="","",IF(P7=R7,"△",IF(P7&gt;R7,"○","●")))</f>
        <v/>
      </c>
      <c r="Q6" s="1022"/>
      <c r="R6" s="1023"/>
      <c r="S6" s="975"/>
      <c r="T6" s="976"/>
      <c r="U6" s="977"/>
      <c r="V6" s="974"/>
      <c r="W6" s="974"/>
      <c r="X6" s="974"/>
      <c r="Y6" s="1042"/>
      <c r="Z6" s="974"/>
      <c r="AA6" s="1042"/>
      <c r="AB6" s="974"/>
      <c r="AC6" s="1045"/>
      <c r="AD6" s="1043"/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>
        <f>IF(G4="","",I5)</f>
        <v>1</v>
      </c>
      <c r="E7" s="760" t="s">
        <v>50</v>
      </c>
      <c r="F7" s="762">
        <f>IF(G4="","",G5)</f>
        <v>5</v>
      </c>
      <c r="G7" s="1027"/>
      <c r="H7" s="1028"/>
      <c r="I7" s="1029"/>
      <c r="J7" s="759" t="str">
        <f>I40</f>
        <v/>
      </c>
      <c r="K7" s="760" t="s">
        <v>50</v>
      </c>
      <c r="L7" s="761" t="str">
        <f>P40</f>
        <v/>
      </c>
      <c r="M7" s="759">
        <f>I26</f>
        <v>0</v>
      </c>
      <c r="N7" s="760" t="s">
        <v>50</v>
      </c>
      <c r="O7" s="761">
        <f>P26</f>
        <v>8</v>
      </c>
      <c r="P7" s="759" t="str">
        <f>I36</f>
        <v/>
      </c>
      <c r="Q7" s="760" t="s">
        <v>50</v>
      </c>
      <c r="R7" s="761" t="str">
        <f>P36</f>
        <v/>
      </c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浅川Jr</v>
      </c>
      <c r="C8" s="1001"/>
      <c r="D8" s="1021" t="str">
        <f>IF(D9="","",IF(D9=F9,"△",IF(D9&gt;F9,"○","●")))</f>
        <v/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>△</v>
      </c>
      <c r="N8" s="1022"/>
      <c r="O8" s="1023"/>
      <c r="P8" s="1021" t="str">
        <f>IF(P9="","",IF(P9=R9,"△",IF(P9&gt;R9,"○","●")))</f>
        <v>○</v>
      </c>
      <c r="Q8" s="1022"/>
      <c r="R8" s="1023"/>
      <c r="S8" s="975"/>
      <c r="T8" s="976"/>
      <c r="U8" s="977"/>
      <c r="V8" s="974"/>
      <c r="W8" s="974"/>
      <c r="X8" s="974"/>
      <c r="Y8" s="1042"/>
      <c r="Z8" s="974"/>
      <c r="AA8" s="1042"/>
      <c r="AB8" s="974"/>
      <c r="AC8" s="1045"/>
      <c r="AD8" s="1043"/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 t="str">
        <f>IF(J4="","",L5)</f>
        <v/>
      </c>
      <c r="E9" s="760" t="s">
        <v>50</v>
      </c>
      <c r="F9" s="762" t="str">
        <f>IF(J4="","",J5)</f>
        <v/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>
        <f>I22</f>
        <v>1</v>
      </c>
      <c r="N9" s="760" t="s">
        <v>50</v>
      </c>
      <c r="O9" s="761">
        <f>P22</f>
        <v>1</v>
      </c>
      <c r="P9" s="759">
        <f>I18</f>
        <v>3</v>
      </c>
      <c r="Q9" s="760" t="s">
        <v>50</v>
      </c>
      <c r="R9" s="761">
        <f>P18</f>
        <v>0</v>
      </c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JFC竜王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>○</v>
      </c>
      <c r="H10" s="1022"/>
      <c r="I10" s="1023"/>
      <c r="J10" s="1021" t="str">
        <f>IF(AND(J11="",J11=L11),"",IF(J11&gt;L11,"○",IF(J11&lt;L11,"●",IF(AND(J11&gt;=0,J11=L11),"△"))))</f>
        <v>△</v>
      </c>
      <c r="K10" s="1022"/>
      <c r="L10" s="1023"/>
      <c r="M10" s="1024"/>
      <c r="N10" s="1025"/>
      <c r="O10" s="1026"/>
      <c r="P10" s="1021" t="str">
        <f>IF(AND(P11="",P11=R11),"",IF(P11&gt;R11,"○",IF(P11&lt;R11,"●",IF(AND(P11&gt;=0,P11=R11),"△"))))</f>
        <v/>
      </c>
      <c r="Q10" s="1022"/>
      <c r="R10" s="1023"/>
      <c r="S10" s="975"/>
      <c r="T10" s="976"/>
      <c r="U10" s="977"/>
      <c r="V10" s="974"/>
      <c r="W10" s="974"/>
      <c r="X10" s="974"/>
      <c r="Y10" s="1042"/>
      <c r="Z10" s="974"/>
      <c r="AA10" s="1042"/>
      <c r="AB10" s="974"/>
      <c r="AC10" s="1045"/>
      <c r="AD10" s="1043"/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>
        <f>IF(M6="","",O7)</f>
        <v>8</v>
      </c>
      <c r="H11" s="760" t="s">
        <v>50</v>
      </c>
      <c r="I11" s="762">
        <f>IF(M6="","",M7)</f>
        <v>0</v>
      </c>
      <c r="J11" s="763">
        <f>IF(M8="","",O9)</f>
        <v>1</v>
      </c>
      <c r="K11" s="760" t="s">
        <v>50</v>
      </c>
      <c r="L11" s="762">
        <f>IF(M8="","",M9)</f>
        <v>1</v>
      </c>
      <c r="M11" s="1027"/>
      <c r="N11" s="1028"/>
      <c r="O11" s="1029"/>
      <c r="P11" s="759" t="str">
        <f>I32</f>
        <v/>
      </c>
      <c r="Q11" s="760" t="s">
        <v>50</v>
      </c>
      <c r="R11" s="761" t="str">
        <f>P32</f>
        <v/>
      </c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 t="str">
        <f ca="1">OFFSET('R抽選用 (60)'!$B$2,$AG$2+A12,$AG$1)</f>
        <v>JFC青桐</v>
      </c>
      <c r="C12" s="1001"/>
      <c r="D12" s="1021" t="str">
        <f>IF(AND(D13="",D13=F13),"",IF(D13&gt;F13,"○",IF(D13&lt;F13,"●",IF(AND(D13&gt;=0,D13=F13),"△"))))</f>
        <v>●</v>
      </c>
      <c r="E12" s="1022"/>
      <c r="F12" s="1023"/>
      <c r="G12" s="1021" t="str">
        <f>IF(AND(G13="",G13=I13),"",IF(G13&gt;I13,"○",IF(G13&lt;I13,"●",IF(AND(G13&gt;=0,G13=I13),"△"))))</f>
        <v/>
      </c>
      <c r="H12" s="1022"/>
      <c r="I12" s="1023"/>
      <c r="J12" s="1021" t="str">
        <f>IF(AND(J13="",J13=L13),"",IF(J13&gt;L13,"○",IF(J13&lt;L13,"●",IF(AND(J13&gt;=0,J13=L13),"△"))))</f>
        <v>●</v>
      </c>
      <c r="K12" s="1022"/>
      <c r="L12" s="1023"/>
      <c r="M12" s="1021" t="str">
        <f>IF(AND(M13="",M13=O13),"",IF(M13&gt;O13,"○",IF(M13&lt;O13,"●",IF(AND(M13&gt;=0,M13=O13),"△"))))</f>
        <v/>
      </c>
      <c r="N12" s="1022"/>
      <c r="O12" s="1023"/>
      <c r="P12" s="1024"/>
      <c r="Q12" s="1025"/>
      <c r="R12" s="1026"/>
      <c r="S12" s="975"/>
      <c r="T12" s="976"/>
      <c r="U12" s="977"/>
      <c r="V12" s="974"/>
      <c r="W12" s="974"/>
      <c r="X12" s="974"/>
      <c r="Y12" s="1042"/>
      <c r="Z12" s="974"/>
      <c r="AA12" s="1042"/>
      <c r="AB12" s="974"/>
      <c r="AC12" s="1045"/>
      <c r="AD12" s="1043"/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>
        <f>IF(P4="","",R5)</f>
        <v>0</v>
      </c>
      <c r="E13" s="760" t="s">
        <v>50</v>
      </c>
      <c r="F13" s="762">
        <f>IF(P4="","",P5)</f>
        <v>11</v>
      </c>
      <c r="G13" s="763" t="str">
        <f>IF(P6="","",R7)</f>
        <v/>
      </c>
      <c r="H13" s="760" t="s">
        <v>50</v>
      </c>
      <c r="I13" s="762" t="str">
        <f>IF(P6="","",P7)</f>
        <v/>
      </c>
      <c r="J13" s="763">
        <f>IF(P8="","",R9)</f>
        <v>0</v>
      </c>
      <c r="K13" s="760" t="s">
        <v>50</v>
      </c>
      <c r="L13" s="762">
        <f>IF(P8="","",P9)</f>
        <v>3</v>
      </c>
      <c r="M13" s="763" t="str">
        <f>IF(P10="","",R11)</f>
        <v/>
      </c>
      <c r="N13" s="760" t="s">
        <v>50</v>
      </c>
      <c r="O13" s="762" t="str">
        <f>IF(P10="","",P11)</f>
        <v/>
      </c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B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">
        <v>685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B8</f>
        <v>浅川Jr</v>
      </c>
      <c r="E18" s="988"/>
      <c r="F18" s="988"/>
      <c r="G18" s="988"/>
      <c r="H18" s="988"/>
      <c r="I18" s="989">
        <f>IF(L18:L19="","",(L18+L19))</f>
        <v>3</v>
      </c>
      <c r="J18" s="990"/>
      <c r="K18" s="993" t="s">
        <v>51</v>
      </c>
      <c r="L18" s="742">
        <v>1</v>
      </c>
      <c r="M18" s="740" t="s">
        <v>50</v>
      </c>
      <c r="N18" s="742">
        <v>0</v>
      </c>
      <c r="O18" s="995" t="s">
        <v>52</v>
      </c>
      <c r="P18" s="990">
        <f>IF(N18:N19="","",(N18+N19))</f>
        <v>0</v>
      </c>
      <c r="Q18" s="997"/>
      <c r="R18" s="988" t="str">
        <f ca="1">B12</f>
        <v>JFC青桐</v>
      </c>
      <c r="S18" s="988"/>
      <c r="T18" s="988"/>
      <c r="U18" s="988"/>
      <c r="V18" s="988"/>
      <c r="W18" s="974" t="str">
        <f ca="1">B6</f>
        <v>リスカーレ牧丘</v>
      </c>
      <c r="X18" s="974"/>
      <c r="Y18" s="1013"/>
      <c r="Z18" s="1013"/>
      <c r="AA18" s="1013"/>
      <c r="AB18" s="974" t="str">
        <f ca="1">B10</f>
        <v>JFC竜王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994"/>
      <c r="L19" s="743">
        <v>2</v>
      </c>
      <c r="M19" s="741" t="s">
        <v>50</v>
      </c>
      <c r="N19" s="743">
        <v>0</v>
      </c>
      <c r="O19" s="996"/>
      <c r="P19" s="992"/>
      <c r="Q19" s="998"/>
      <c r="R19" s="988"/>
      <c r="S19" s="988"/>
      <c r="T19" s="988"/>
      <c r="U19" s="988"/>
      <c r="V19" s="988"/>
      <c r="W19" s="974"/>
      <c r="X19" s="974"/>
      <c r="Y19" s="1013"/>
      <c r="Z19" s="1013"/>
      <c r="AA19" s="1013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B4</f>
        <v>千塚FC❾</v>
      </c>
      <c r="E20" s="988"/>
      <c r="F20" s="988"/>
      <c r="G20" s="988"/>
      <c r="H20" s="988"/>
      <c r="I20" s="989">
        <f>IF(L20:L21="","",(L20+L21))</f>
        <v>5</v>
      </c>
      <c r="J20" s="990"/>
      <c r="K20" s="993" t="s">
        <v>51</v>
      </c>
      <c r="L20" s="742">
        <v>2</v>
      </c>
      <c r="M20" s="740" t="s">
        <v>50</v>
      </c>
      <c r="N20" s="742">
        <v>1</v>
      </c>
      <c r="O20" s="995" t="s">
        <v>52</v>
      </c>
      <c r="P20" s="990">
        <f>IF(N20:N21="","",(N20+N21))</f>
        <v>1</v>
      </c>
      <c r="Q20" s="997"/>
      <c r="R20" s="988" t="str">
        <f ca="1">B6</f>
        <v>リスカーレ牧丘</v>
      </c>
      <c r="S20" s="988"/>
      <c r="T20" s="988"/>
      <c r="U20" s="988"/>
      <c r="V20" s="988"/>
      <c r="W20" s="974" t="str">
        <f ca="1">B8</f>
        <v>浅川Jr</v>
      </c>
      <c r="X20" s="974"/>
      <c r="Y20" s="1013"/>
      <c r="Z20" s="1013"/>
      <c r="AA20" s="1013"/>
      <c r="AB20" s="974" t="str">
        <f ca="1">B12</f>
        <v>JFC青桐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>
        <v>3</v>
      </c>
      <c r="M21" s="741" t="s">
        <v>50</v>
      </c>
      <c r="N21" s="743">
        <v>0</v>
      </c>
      <c r="O21" s="996"/>
      <c r="P21" s="992"/>
      <c r="Q21" s="998"/>
      <c r="R21" s="988"/>
      <c r="S21" s="988"/>
      <c r="T21" s="988"/>
      <c r="U21" s="988"/>
      <c r="V21" s="988"/>
      <c r="W21" s="974"/>
      <c r="X21" s="974"/>
      <c r="Y21" s="1013"/>
      <c r="Z21" s="1013"/>
      <c r="AA21" s="1013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0.50694444444444442</v>
      </c>
      <c r="C22" s="984"/>
      <c r="D22" s="1007" t="str">
        <f ca="1">B8</f>
        <v>浅川Jr</v>
      </c>
      <c r="E22" s="1008"/>
      <c r="F22" s="1008"/>
      <c r="G22" s="1008"/>
      <c r="H22" s="1009"/>
      <c r="I22" s="989">
        <f>IF(L22:L23="","",(L22+L23))</f>
        <v>1</v>
      </c>
      <c r="J22" s="990"/>
      <c r="K22" s="1005" t="s">
        <v>51</v>
      </c>
      <c r="L22" s="740">
        <v>0</v>
      </c>
      <c r="M22" s="740" t="s">
        <v>50</v>
      </c>
      <c r="N22" s="740">
        <v>1</v>
      </c>
      <c r="O22" s="1005" t="s">
        <v>52</v>
      </c>
      <c r="P22" s="990">
        <f>IF(N22:N23="","",(N22+N23))</f>
        <v>1</v>
      </c>
      <c r="Q22" s="997"/>
      <c r="R22" s="999" t="str">
        <f ca="1">B10</f>
        <v>JFC竜王</v>
      </c>
      <c r="S22" s="1000"/>
      <c r="T22" s="1000"/>
      <c r="U22" s="1000"/>
      <c r="V22" s="1001"/>
      <c r="W22" s="974" t="str">
        <f ca="1">B4</f>
        <v>千塚FC❾</v>
      </c>
      <c r="X22" s="974"/>
      <c r="Y22" s="1013"/>
      <c r="Z22" s="1013"/>
      <c r="AA22" s="1013"/>
      <c r="AB22" s="974" t="str">
        <f ca="1">B6</f>
        <v>リスカーレ牧丘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10"/>
      <c r="E23" s="1011"/>
      <c r="F23" s="1011"/>
      <c r="G23" s="1011"/>
      <c r="H23" s="1012"/>
      <c r="I23" s="991"/>
      <c r="J23" s="992"/>
      <c r="K23" s="1006"/>
      <c r="L23" s="741">
        <v>1</v>
      </c>
      <c r="M23" s="741" t="s">
        <v>50</v>
      </c>
      <c r="N23" s="741">
        <v>0</v>
      </c>
      <c r="O23" s="1006"/>
      <c r="P23" s="992"/>
      <c r="Q23" s="998"/>
      <c r="R23" s="1002"/>
      <c r="S23" s="1003"/>
      <c r="T23" s="1003"/>
      <c r="U23" s="1003"/>
      <c r="V23" s="1004"/>
      <c r="W23" s="974"/>
      <c r="X23" s="974"/>
      <c r="Y23" s="1013"/>
      <c r="Z23" s="1013"/>
      <c r="AA23" s="1013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0.54166666666666663</v>
      </c>
      <c r="C24" s="984"/>
      <c r="D24" s="999" t="str">
        <f ca="1">B4</f>
        <v>千塚FC❾</v>
      </c>
      <c r="E24" s="1000"/>
      <c r="F24" s="1000"/>
      <c r="G24" s="1000"/>
      <c r="H24" s="1001"/>
      <c r="I24" s="989">
        <f>IF(L24:L25="","",(L24+L25))</f>
        <v>11</v>
      </c>
      <c r="J24" s="990"/>
      <c r="K24" s="1005" t="s">
        <v>51</v>
      </c>
      <c r="L24" s="740">
        <v>4</v>
      </c>
      <c r="M24" s="740" t="s">
        <v>50</v>
      </c>
      <c r="N24" s="740">
        <v>0</v>
      </c>
      <c r="O24" s="1005" t="s">
        <v>52</v>
      </c>
      <c r="P24" s="990">
        <f>IF(N24:N25="","",(N24+N25))</f>
        <v>0</v>
      </c>
      <c r="Q24" s="997"/>
      <c r="R24" s="999" t="str">
        <f ca="1">B12</f>
        <v>JFC青桐</v>
      </c>
      <c r="S24" s="1000"/>
      <c r="T24" s="1000"/>
      <c r="U24" s="1000"/>
      <c r="V24" s="1001"/>
      <c r="W24" s="975" t="str">
        <f ca="1">B10</f>
        <v>JFC竜王</v>
      </c>
      <c r="X24" s="976"/>
      <c r="Y24" s="976"/>
      <c r="Z24" s="976"/>
      <c r="AA24" s="977"/>
      <c r="AB24" s="974" t="str">
        <f t="shared" ref="AB24" ca="1" si="0">B8</f>
        <v>浅川Jr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>
        <v>7</v>
      </c>
      <c r="M25" s="741" t="s">
        <v>50</v>
      </c>
      <c r="N25" s="741">
        <v>0</v>
      </c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0.57638888888888895</v>
      </c>
      <c r="C26" s="984"/>
      <c r="D26" s="987" t="str">
        <f ca="1">B6</f>
        <v>リスカーレ牧丘</v>
      </c>
      <c r="E26" s="987"/>
      <c r="F26" s="987"/>
      <c r="G26" s="987"/>
      <c r="H26" s="987"/>
      <c r="I26" s="989">
        <f>IF(L26:L27="","",(L26+L27))</f>
        <v>0</v>
      </c>
      <c r="J26" s="990"/>
      <c r="K26" s="993" t="s">
        <v>51</v>
      </c>
      <c r="L26" s="742">
        <v>0</v>
      </c>
      <c r="M26" s="740" t="s">
        <v>50</v>
      </c>
      <c r="N26" s="742">
        <v>5</v>
      </c>
      <c r="O26" s="995" t="s">
        <v>52</v>
      </c>
      <c r="P26" s="990">
        <f>IF(N26:N27="","",(N26+N27))</f>
        <v>8</v>
      </c>
      <c r="Q26" s="997"/>
      <c r="R26" s="987" t="str">
        <f ca="1">B10</f>
        <v>JFC竜王</v>
      </c>
      <c r="S26" s="987"/>
      <c r="T26" s="987"/>
      <c r="U26" s="987"/>
      <c r="V26" s="987"/>
      <c r="W26" s="975" t="str">
        <f ca="1">R24</f>
        <v>JFC青桐</v>
      </c>
      <c r="X26" s="976"/>
      <c r="Y26" s="976"/>
      <c r="Z26" s="976"/>
      <c r="AA26" s="977"/>
      <c r="AB26" s="974" t="str">
        <f t="shared" ref="AB26" ca="1" si="1">B4</f>
        <v>千塚FC❾</v>
      </c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>
        <v>0</v>
      </c>
      <c r="M27" s="741" t="s">
        <v>50</v>
      </c>
      <c r="N27" s="743">
        <v>3</v>
      </c>
      <c r="O27" s="996"/>
      <c r="P27" s="992"/>
      <c r="Q27" s="998"/>
      <c r="R27" s="988"/>
      <c r="S27" s="988"/>
      <c r="T27" s="988"/>
      <c r="U27" s="988"/>
      <c r="V27" s="988"/>
      <c r="W27" s="978"/>
      <c r="X27" s="979"/>
      <c r="Y27" s="979"/>
      <c r="Z27" s="979"/>
      <c r="AA27" s="980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B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">
        <v>686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983">
        <v>0.41666666666666669</v>
      </c>
      <c r="C32" s="984"/>
      <c r="D32" s="988" t="str">
        <f ca="1">B10</f>
        <v>JFC竜王</v>
      </c>
      <c r="E32" s="988"/>
      <c r="F32" s="988"/>
      <c r="G32" s="988"/>
      <c r="H32" s="988"/>
      <c r="I32" s="989" t="str">
        <f>IF(L32:L33="","",(L32+L33))</f>
        <v/>
      </c>
      <c r="J32" s="990"/>
      <c r="K32" s="993" t="s">
        <v>51</v>
      </c>
      <c r="L32" s="742"/>
      <c r="M32" s="740" t="s">
        <v>50</v>
      </c>
      <c r="N32" s="742"/>
      <c r="O32" s="995" t="s">
        <v>52</v>
      </c>
      <c r="P32" s="990" t="str">
        <f>IF(N32:N33="","",(N32+N33))</f>
        <v/>
      </c>
      <c r="Q32" s="997"/>
      <c r="R32" s="988" t="str">
        <f ca="1">B12</f>
        <v>JFC青桐</v>
      </c>
      <c r="S32" s="988"/>
      <c r="T32" s="988"/>
      <c r="U32" s="988"/>
      <c r="V32" s="988"/>
      <c r="W32" s="975" t="str">
        <f ca="1">B6</f>
        <v>リスカーレ牧丘</v>
      </c>
      <c r="X32" s="976"/>
      <c r="Y32" s="976"/>
      <c r="Z32" s="976"/>
      <c r="AA32" s="977"/>
      <c r="AB32" s="974" t="str">
        <f ca="1">B8</f>
        <v>浅川Jr</v>
      </c>
      <c r="AC32" s="974"/>
      <c r="AD32" s="974"/>
      <c r="AE32" s="738"/>
    </row>
    <row r="33" spans="1:31" ht="17.100000000000001" customHeight="1" x14ac:dyDescent="0.25">
      <c r="A33" s="1056"/>
      <c r="B33" s="985"/>
      <c r="C33" s="986"/>
      <c r="D33" s="988"/>
      <c r="E33" s="988"/>
      <c r="F33" s="988"/>
      <c r="G33" s="988"/>
      <c r="H33" s="988"/>
      <c r="I33" s="991"/>
      <c r="J33" s="992"/>
      <c r="K33" s="994"/>
      <c r="L33" s="743"/>
      <c r="M33" s="741" t="s">
        <v>50</v>
      </c>
      <c r="N33" s="743"/>
      <c r="O33" s="996"/>
      <c r="P33" s="992"/>
      <c r="Q33" s="998"/>
      <c r="R33" s="988"/>
      <c r="S33" s="988"/>
      <c r="T33" s="988"/>
      <c r="U33" s="988"/>
      <c r="V33" s="988"/>
      <c r="W33" s="978"/>
      <c r="X33" s="979"/>
      <c r="Y33" s="979"/>
      <c r="Z33" s="979"/>
      <c r="AA33" s="980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983">
        <v>0.4513888888888889</v>
      </c>
      <c r="C34" s="984"/>
      <c r="D34" s="988" t="str">
        <f ca="1">B4</f>
        <v>千塚FC❾</v>
      </c>
      <c r="E34" s="988"/>
      <c r="F34" s="988"/>
      <c r="G34" s="988"/>
      <c r="H34" s="988"/>
      <c r="I34" s="989" t="str">
        <f>IF(L34:L35="","",(L34+L35))</f>
        <v/>
      </c>
      <c r="J34" s="990"/>
      <c r="K34" s="993" t="s">
        <v>51</v>
      </c>
      <c r="L34" s="742"/>
      <c r="M34" s="740" t="s">
        <v>50</v>
      </c>
      <c r="N34" s="742"/>
      <c r="O34" s="995" t="s">
        <v>52</v>
      </c>
      <c r="P34" s="990" t="str">
        <f>IF(N34:N35="","",(N34+N35))</f>
        <v/>
      </c>
      <c r="Q34" s="997"/>
      <c r="R34" s="988" t="str">
        <f ca="1">B8</f>
        <v>浅川Jr</v>
      </c>
      <c r="S34" s="988"/>
      <c r="T34" s="988"/>
      <c r="U34" s="988"/>
      <c r="V34" s="988"/>
      <c r="W34" s="974" t="str">
        <f ca="1">B10</f>
        <v>JFC竜王</v>
      </c>
      <c r="X34" s="974"/>
      <c r="Y34" s="1013"/>
      <c r="Z34" s="1013"/>
      <c r="AA34" s="1013"/>
      <c r="AB34" s="974" t="str">
        <f ca="1">B12</f>
        <v>JFC青桐</v>
      </c>
      <c r="AC34" s="974"/>
      <c r="AD34" s="974"/>
      <c r="AE34" s="738"/>
    </row>
    <row r="35" spans="1:31" ht="17.100000000000001" customHeight="1" x14ac:dyDescent="0.25">
      <c r="A35" s="1056"/>
      <c r="B35" s="985"/>
      <c r="C35" s="986"/>
      <c r="D35" s="988"/>
      <c r="E35" s="988"/>
      <c r="F35" s="988"/>
      <c r="G35" s="988"/>
      <c r="H35" s="988"/>
      <c r="I35" s="991"/>
      <c r="J35" s="992"/>
      <c r="K35" s="994"/>
      <c r="L35" s="743"/>
      <c r="M35" s="741" t="s">
        <v>50</v>
      </c>
      <c r="N35" s="743"/>
      <c r="O35" s="996"/>
      <c r="P35" s="992"/>
      <c r="Q35" s="998"/>
      <c r="R35" s="988"/>
      <c r="S35" s="988"/>
      <c r="T35" s="988"/>
      <c r="U35" s="988"/>
      <c r="V35" s="988"/>
      <c r="W35" s="974"/>
      <c r="X35" s="974"/>
      <c r="Y35" s="1013"/>
      <c r="Z35" s="1013"/>
      <c r="AA35" s="1013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983">
        <v>0.4861111111111111</v>
      </c>
      <c r="C36" s="984"/>
      <c r="D36" s="999" t="str">
        <f ca="1">B6</f>
        <v>リスカーレ牧丘</v>
      </c>
      <c r="E36" s="1000"/>
      <c r="F36" s="1000"/>
      <c r="G36" s="1000"/>
      <c r="H36" s="1001"/>
      <c r="I36" s="989" t="str">
        <f>IF(L36:L37="","",(L36+L37))</f>
        <v/>
      </c>
      <c r="J36" s="990"/>
      <c r="K36" s="1005" t="s">
        <v>51</v>
      </c>
      <c r="L36" s="740"/>
      <c r="M36" s="740" t="s">
        <v>50</v>
      </c>
      <c r="N36" s="740"/>
      <c r="O36" s="1005" t="s">
        <v>52</v>
      </c>
      <c r="P36" s="990" t="str">
        <f>IF(N36:N37="","",(N36+N37))</f>
        <v/>
      </c>
      <c r="Q36" s="997"/>
      <c r="R36" s="999" t="str">
        <f ca="1">B12</f>
        <v>JFC青桐</v>
      </c>
      <c r="S36" s="1000"/>
      <c r="T36" s="1000"/>
      <c r="U36" s="1000"/>
      <c r="V36" s="1001"/>
      <c r="W36" s="974" t="str">
        <f ca="1">B8</f>
        <v>浅川Jr</v>
      </c>
      <c r="X36" s="974"/>
      <c r="Y36" s="1013"/>
      <c r="Z36" s="1013"/>
      <c r="AA36" s="1013"/>
      <c r="AB36" s="974" t="str">
        <f ca="1">B4</f>
        <v>千塚FC❾</v>
      </c>
      <c r="AC36" s="974"/>
      <c r="AD36" s="974"/>
    </row>
    <row r="37" spans="1:31" ht="17.100000000000001" customHeight="1" x14ac:dyDescent="0.25">
      <c r="A37" s="1056"/>
      <c r="B37" s="985"/>
      <c r="C37" s="986"/>
      <c r="D37" s="1002"/>
      <c r="E37" s="1003"/>
      <c r="F37" s="1003"/>
      <c r="G37" s="1003"/>
      <c r="H37" s="1004"/>
      <c r="I37" s="991"/>
      <c r="J37" s="992"/>
      <c r="K37" s="1006"/>
      <c r="L37" s="741"/>
      <c r="M37" s="741" t="s">
        <v>50</v>
      </c>
      <c r="N37" s="741"/>
      <c r="O37" s="1006"/>
      <c r="P37" s="992"/>
      <c r="Q37" s="998"/>
      <c r="R37" s="1002"/>
      <c r="S37" s="1003"/>
      <c r="T37" s="1003"/>
      <c r="U37" s="1003"/>
      <c r="V37" s="1004"/>
      <c r="W37" s="974"/>
      <c r="X37" s="974"/>
      <c r="Y37" s="1013"/>
      <c r="Z37" s="1013"/>
      <c r="AA37" s="1013"/>
      <c r="AB37" s="974"/>
      <c r="AC37" s="974"/>
      <c r="AD37" s="974"/>
    </row>
    <row r="38" spans="1:31" ht="17.100000000000001" customHeight="1" x14ac:dyDescent="0.25">
      <c r="A38" s="1056">
        <v>4</v>
      </c>
      <c r="B38" s="983">
        <v>0.52083333333333337</v>
      </c>
      <c r="C38" s="984"/>
      <c r="D38" s="999" t="str">
        <f ca="1">B4</f>
        <v>千塚FC❾</v>
      </c>
      <c r="E38" s="1000"/>
      <c r="F38" s="1000"/>
      <c r="G38" s="1000"/>
      <c r="H38" s="1001"/>
      <c r="I38" s="989" t="str">
        <f>IF(L38:L39="","",(L38+L39))</f>
        <v/>
      </c>
      <c r="J38" s="990"/>
      <c r="K38" s="1005" t="s">
        <v>51</v>
      </c>
      <c r="L38" s="744"/>
      <c r="M38" s="744" t="s">
        <v>50</v>
      </c>
      <c r="N38" s="744"/>
      <c r="O38" s="1005" t="s">
        <v>52</v>
      </c>
      <c r="P38" s="990" t="str">
        <f>IF(N38:N39="","",(N38+N39))</f>
        <v/>
      </c>
      <c r="Q38" s="997"/>
      <c r="R38" s="999" t="str">
        <f ca="1">B10</f>
        <v>JFC竜王</v>
      </c>
      <c r="S38" s="1000"/>
      <c r="T38" s="1000"/>
      <c r="U38" s="1000"/>
      <c r="V38" s="1001"/>
      <c r="W38" s="975" t="str">
        <f ca="1">B12</f>
        <v>JFC青桐</v>
      </c>
      <c r="X38" s="976"/>
      <c r="Y38" s="976"/>
      <c r="Z38" s="976"/>
      <c r="AA38" s="977"/>
      <c r="AB38" s="974" t="str">
        <f ca="1">B6</f>
        <v>リスカーレ牧丘</v>
      </c>
      <c r="AC38" s="974"/>
      <c r="AD38" s="974"/>
      <c r="AE38" s="738"/>
    </row>
    <row r="39" spans="1:31" ht="17.100000000000001" customHeight="1" x14ac:dyDescent="0.25">
      <c r="A39" s="1056"/>
      <c r="B39" s="985"/>
      <c r="C39" s="986"/>
      <c r="D39" s="1002"/>
      <c r="E39" s="1003"/>
      <c r="F39" s="1003"/>
      <c r="G39" s="1003"/>
      <c r="H39" s="1004"/>
      <c r="I39" s="991"/>
      <c r="J39" s="992"/>
      <c r="K39" s="1006"/>
      <c r="L39" s="741"/>
      <c r="M39" s="741" t="s">
        <v>50</v>
      </c>
      <c r="N39" s="741"/>
      <c r="O39" s="1006"/>
      <c r="P39" s="992"/>
      <c r="Q39" s="998"/>
      <c r="R39" s="1002"/>
      <c r="S39" s="1003"/>
      <c r="T39" s="1003"/>
      <c r="U39" s="1003"/>
      <c r="V39" s="1004"/>
      <c r="W39" s="978"/>
      <c r="X39" s="979"/>
      <c r="Y39" s="979"/>
      <c r="Z39" s="979"/>
      <c r="AA39" s="980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983">
        <v>0.55555555555555558</v>
      </c>
      <c r="C40" s="984"/>
      <c r="D40" s="999" t="str">
        <f ca="1">B6</f>
        <v>リスカーレ牧丘</v>
      </c>
      <c r="E40" s="1000"/>
      <c r="F40" s="1000"/>
      <c r="G40" s="1000"/>
      <c r="H40" s="1001"/>
      <c r="I40" s="989" t="str">
        <f>IF(L40:L41="","",(L40+L41))</f>
        <v/>
      </c>
      <c r="J40" s="990"/>
      <c r="K40" s="1005" t="s">
        <v>51</v>
      </c>
      <c r="L40" s="740"/>
      <c r="M40" s="740" t="s">
        <v>50</v>
      </c>
      <c r="N40" s="740"/>
      <c r="O40" s="1005" t="s">
        <v>52</v>
      </c>
      <c r="P40" s="990" t="str">
        <f>IF(N40:N41="","",(N40+N41))</f>
        <v/>
      </c>
      <c r="Q40" s="997"/>
      <c r="R40" s="999" t="str">
        <f ca="1">B8</f>
        <v>浅川Jr</v>
      </c>
      <c r="S40" s="1000"/>
      <c r="T40" s="1000"/>
      <c r="U40" s="1000"/>
      <c r="V40" s="1001"/>
      <c r="W40" s="975" t="str">
        <f ca="1">B4</f>
        <v>千塚FC❾</v>
      </c>
      <c r="X40" s="976"/>
      <c r="Y40" s="976"/>
      <c r="Z40" s="976"/>
      <c r="AA40" s="977"/>
      <c r="AB40" s="974" t="str">
        <f t="shared" ref="AB40" ca="1" si="2">B10</f>
        <v>JFC竜王</v>
      </c>
      <c r="AC40" s="974"/>
      <c r="AD40" s="974"/>
      <c r="AE40" s="738"/>
    </row>
    <row r="41" spans="1:31" ht="17.100000000000001" customHeight="1" x14ac:dyDescent="0.25">
      <c r="A41" s="1056"/>
      <c r="B41" s="985"/>
      <c r="C41" s="986"/>
      <c r="D41" s="1002"/>
      <c r="E41" s="1003"/>
      <c r="F41" s="1003"/>
      <c r="G41" s="1003"/>
      <c r="H41" s="1004"/>
      <c r="I41" s="991"/>
      <c r="J41" s="992"/>
      <c r="K41" s="1006"/>
      <c r="L41" s="741"/>
      <c r="M41" s="741" t="s">
        <v>50</v>
      </c>
      <c r="N41" s="741"/>
      <c r="O41" s="1006"/>
      <c r="P41" s="992"/>
      <c r="Q41" s="998"/>
      <c r="R41" s="1002"/>
      <c r="S41" s="1003"/>
      <c r="T41" s="1003"/>
      <c r="U41" s="1003"/>
      <c r="V41" s="1004"/>
      <c r="W41" s="978"/>
      <c r="X41" s="979"/>
      <c r="Y41" s="979"/>
      <c r="Z41" s="979"/>
      <c r="AA41" s="980"/>
      <c r="AB41" s="974"/>
      <c r="AC41" s="974"/>
      <c r="AD41" s="974"/>
      <c r="AE41" s="738"/>
    </row>
    <row r="43" spans="1:31" x14ac:dyDescent="0.2">
      <c r="B43" s="745"/>
      <c r="C43" s="738"/>
      <c r="W43" s="738"/>
      <c r="X43" s="738"/>
      <c r="Y43" s="738"/>
      <c r="Z43" s="738"/>
      <c r="AA43" s="738"/>
      <c r="AB43" s="738"/>
      <c r="AC43" s="738"/>
    </row>
    <row r="44" spans="1:31" ht="13.9" x14ac:dyDescent="0.2">
      <c r="B44" s="745"/>
      <c r="C44" s="745"/>
      <c r="D44" s="748"/>
      <c r="E44" s="748"/>
      <c r="F44" s="748"/>
      <c r="G44" s="748"/>
      <c r="H44" s="748"/>
      <c r="K44" s="745"/>
      <c r="M44" s="747"/>
      <c r="O44" s="745"/>
      <c r="P44" s="746"/>
    </row>
    <row r="45" spans="1:31" ht="13.5" customHeight="1" x14ac:dyDescent="0.2">
      <c r="B45" s="745"/>
      <c r="C45" s="754"/>
      <c r="D45" s="756"/>
      <c r="E45" s="748"/>
      <c r="F45" s="748"/>
      <c r="G45" s="748"/>
      <c r="H45" s="748"/>
      <c r="I45" s="746"/>
      <c r="K45" s="745"/>
      <c r="M45" s="747"/>
      <c r="O45" s="745"/>
      <c r="P45" s="746"/>
    </row>
    <row r="46" spans="1:31" ht="13.9" x14ac:dyDescent="0.2">
      <c r="B46" s="745"/>
      <c r="C46" s="755"/>
      <c r="D46" s="757"/>
      <c r="E46" s="749"/>
      <c r="F46" s="749"/>
      <c r="G46" s="749"/>
      <c r="H46" s="749"/>
      <c r="I46" s="758"/>
      <c r="J46" s="750"/>
      <c r="K46" s="751"/>
      <c r="M46" s="747"/>
      <c r="O46" s="745"/>
      <c r="P46" s="752"/>
      <c r="Q46" s="753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</row>
    <row r="47" spans="1:31" ht="13.9" x14ac:dyDescent="0.2">
      <c r="B47" s="745"/>
      <c r="C47" s="738"/>
      <c r="D47" s="749"/>
      <c r="E47" s="749"/>
      <c r="F47" s="749"/>
      <c r="G47" s="749"/>
      <c r="H47" s="749"/>
      <c r="I47" s="750"/>
      <c r="J47" s="750"/>
      <c r="K47" s="751"/>
      <c r="M47" s="747"/>
      <c r="O47" s="745"/>
      <c r="P47" s="752"/>
      <c r="Q47" s="753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</row>
    <row r="48" spans="1:31" ht="13.9" x14ac:dyDescent="0.2">
      <c r="B48" s="745"/>
      <c r="C48" s="755"/>
      <c r="D48" s="757"/>
      <c r="E48" s="749"/>
      <c r="F48" s="749"/>
      <c r="G48" s="749"/>
      <c r="H48" s="749"/>
      <c r="I48" s="758"/>
      <c r="J48" s="750"/>
      <c r="K48" s="751"/>
      <c r="M48" s="747"/>
      <c r="O48" s="745"/>
      <c r="P48" s="752"/>
      <c r="Q48" s="753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</row>
    <row r="49" spans="2:29" ht="13.9" x14ac:dyDescent="0.2">
      <c r="B49" s="745"/>
      <c r="C49" s="738"/>
      <c r="D49" s="749"/>
      <c r="E49" s="749"/>
      <c r="F49" s="749"/>
      <c r="G49" s="749"/>
      <c r="H49" s="749"/>
      <c r="I49" s="750"/>
      <c r="J49" s="750"/>
      <c r="K49" s="751"/>
      <c r="M49" s="747"/>
      <c r="O49" s="745"/>
      <c r="P49" s="752"/>
      <c r="Q49" s="753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</row>
  </sheetData>
  <protectedRanges>
    <protectedRange password="C4D3" sqref="D4:R4 D6:R6 D8:R8 D10:R10 D12:R12" name="関数データ保護"/>
  </protectedRanges>
  <mergeCells count="201">
    <mergeCell ref="S4:U5"/>
    <mergeCell ref="V4:X5"/>
    <mergeCell ref="Y4:Z5"/>
    <mergeCell ref="AA4:AB5"/>
    <mergeCell ref="AC4:AC5"/>
    <mergeCell ref="AD4:AD5"/>
    <mergeCell ref="B6:C7"/>
    <mergeCell ref="G6:I7"/>
    <mergeCell ref="A8:A9"/>
    <mergeCell ref="B8:C9"/>
    <mergeCell ref="J8:L9"/>
    <mergeCell ref="G4:I4"/>
    <mergeCell ref="J4:L4"/>
    <mergeCell ref="M4:O4"/>
    <mergeCell ref="P4:R4"/>
    <mergeCell ref="D4:F5"/>
    <mergeCell ref="AE6:AE7"/>
    <mergeCell ref="Y12:Z13"/>
    <mergeCell ref="AA12:AB13"/>
    <mergeCell ref="AC12:AC13"/>
    <mergeCell ref="S8:U9"/>
    <mergeCell ref="AE8:AE9"/>
    <mergeCell ref="A1:B1"/>
    <mergeCell ref="C1:E1"/>
    <mergeCell ref="B2:C3"/>
    <mergeCell ref="D2:F3"/>
    <mergeCell ref="P2:R3"/>
    <mergeCell ref="J2:L3"/>
    <mergeCell ref="A6:A7"/>
    <mergeCell ref="G2:I3"/>
    <mergeCell ref="M2:O3"/>
    <mergeCell ref="S2:U3"/>
    <mergeCell ref="V2:X3"/>
    <mergeCell ref="Y2:Z3"/>
    <mergeCell ref="AA2:AB3"/>
    <mergeCell ref="AE4:AE5"/>
    <mergeCell ref="AD8:AD9"/>
    <mergeCell ref="AD2:AD3"/>
    <mergeCell ref="A4:A5"/>
    <mergeCell ref="B4:C5"/>
    <mergeCell ref="AB38:AD39"/>
    <mergeCell ref="AA10:AB11"/>
    <mergeCell ref="AC10:AC11"/>
    <mergeCell ref="AD10:AD11"/>
    <mergeCell ref="AD12:AD13"/>
    <mergeCell ref="P12:R13"/>
    <mergeCell ref="S12:U13"/>
    <mergeCell ref="V12:X13"/>
    <mergeCell ref="AD6:AD7"/>
    <mergeCell ref="AC6:AC7"/>
    <mergeCell ref="AC8:AC9"/>
    <mergeCell ref="V8:X9"/>
    <mergeCell ref="Y8:Z9"/>
    <mergeCell ref="AA8:AB9"/>
    <mergeCell ref="AB18:AD19"/>
    <mergeCell ref="AB20:AD21"/>
    <mergeCell ref="AB24:AD25"/>
    <mergeCell ref="V10:X11"/>
    <mergeCell ref="Y10:Z11"/>
    <mergeCell ref="AA6:AB7"/>
    <mergeCell ref="S6:U7"/>
    <mergeCell ref="V6:X7"/>
    <mergeCell ref="Y6:Z7"/>
    <mergeCell ref="B15:H15"/>
    <mergeCell ref="D6:F6"/>
    <mergeCell ref="J6:L6"/>
    <mergeCell ref="M6:O6"/>
    <mergeCell ref="P6:R6"/>
    <mergeCell ref="D8:F8"/>
    <mergeCell ref="G8:I8"/>
    <mergeCell ref="M8:O8"/>
    <mergeCell ref="P8:R8"/>
    <mergeCell ref="AE10:AE11"/>
    <mergeCell ref="W16:AA17"/>
    <mergeCell ref="AB16:AD17"/>
    <mergeCell ref="A16:A17"/>
    <mergeCell ref="B16:C17"/>
    <mergeCell ref="D16:E17"/>
    <mergeCell ref="F16:H17"/>
    <mergeCell ref="I16:K17"/>
    <mergeCell ref="L16:V17"/>
    <mergeCell ref="A12:A13"/>
    <mergeCell ref="B10:C11"/>
    <mergeCell ref="A10:A11"/>
    <mergeCell ref="AE12:AE13"/>
    <mergeCell ref="B12:C13"/>
    <mergeCell ref="D10:F10"/>
    <mergeCell ref="G10:I10"/>
    <mergeCell ref="J10:L10"/>
    <mergeCell ref="P10:R10"/>
    <mergeCell ref="D12:F12"/>
    <mergeCell ref="G12:I12"/>
    <mergeCell ref="J12:L12"/>
    <mergeCell ref="M12:O12"/>
    <mergeCell ref="M10:O11"/>
    <mergeCell ref="S10:U11"/>
    <mergeCell ref="I40:J41"/>
    <mergeCell ref="D40:H41"/>
    <mergeCell ref="W26:AA27"/>
    <mergeCell ref="A18:A19"/>
    <mergeCell ref="B18:C19"/>
    <mergeCell ref="D22:H23"/>
    <mergeCell ref="I22:J23"/>
    <mergeCell ref="K22:K23"/>
    <mergeCell ref="O22:O23"/>
    <mergeCell ref="P22:Q23"/>
    <mergeCell ref="R22:V23"/>
    <mergeCell ref="W38:AA39"/>
    <mergeCell ref="A36:A37"/>
    <mergeCell ref="B36:C37"/>
    <mergeCell ref="W20:AA21"/>
    <mergeCell ref="A30:A31"/>
    <mergeCell ref="B30:C31"/>
    <mergeCell ref="D30:E31"/>
    <mergeCell ref="F30:H31"/>
    <mergeCell ref="I30:K31"/>
    <mergeCell ref="L30:V31"/>
    <mergeCell ref="A32:A33"/>
    <mergeCell ref="B32:C33"/>
    <mergeCell ref="D26:H27"/>
    <mergeCell ref="AB40:AD41"/>
    <mergeCell ref="A24:A25"/>
    <mergeCell ref="B24:C25"/>
    <mergeCell ref="D38:H39"/>
    <mergeCell ref="I38:J39"/>
    <mergeCell ref="K38:K39"/>
    <mergeCell ref="O38:O39"/>
    <mergeCell ref="P38:Q39"/>
    <mergeCell ref="R38:V39"/>
    <mergeCell ref="W32:AA33"/>
    <mergeCell ref="AB32:AD33"/>
    <mergeCell ref="A26:A27"/>
    <mergeCell ref="B26:C27"/>
    <mergeCell ref="R36:V37"/>
    <mergeCell ref="P36:Q37"/>
    <mergeCell ref="K36:K37"/>
    <mergeCell ref="O36:O37"/>
    <mergeCell ref="I36:J37"/>
    <mergeCell ref="D36:H37"/>
    <mergeCell ref="W40:AA41"/>
    <mergeCell ref="AB26:AD27"/>
    <mergeCell ref="D24:H25"/>
    <mergeCell ref="I24:J25"/>
    <mergeCell ref="K24:K25"/>
    <mergeCell ref="I26:J27"/>
    <mergeCell ref="K26:K27"/>
    <mergeCell ref="O26:O27"/>
    <mergeCell ref="A20:A21"/>
    <mergeCell ref="B20:C21"/>
    <mergeCell ref="O24:O25"/>
    <mergeCell ref="P24:Q25"/>
    <mergeCell ref="R24:V25"/>
    <mergeCell ref="W24:AA25"/>
    <mergeCell ref="A38:A39"/>
    <mergeCell ref="B38:C39"/>
    <mergeCell ref="D20:H21"/>
    <mergeCell ref="I20:J21"/>
    <mergeCell ref="K20:K21"/>
    <mergeCell ref="O20:O21"/>
    <mergeCell ref="A40:A41"/>
    <mergeCell ref="B40:C41"/>
    <mergeCell ref="R18:V19"/>
    <mergeCell ref="P18:Q19"/>
    <mergeCell ref="K18:K19"/>
    <mergeCell ref="O18:O19"/>
    <mergeCell ref="A34:A35"/>
    <mergeCell ref="B34:C35"/>
    <mergeCell ref="D34:H35"/>
    <mergeCell ref="I34:J35"/>
    <mergeCell ref="K34:K35"/>
    <mergeCell ref="O34:O35"/>
    <mergeCell ref="A22:A23"/>
    <mergeCell ref="B22:C23"/>
    <mergeCell ref="R40:V41"/>
    <mergeCell ref="P40:Q41"/>
    <mergeCell ref="K40:K41"/>
    <mergeCell ref="O40:O41"/>
    <mergeCell ref="B28:H29"/>
    <mergeCell ref="AB22:AD23"/>
    <mergeCell ref="P20:Q21"/>
    <mergeCell ref="R20:V21"/>
    <mergeCell ref="W34:AA35"/>
    <mergeCell ref="AB34:AD35"/>
    <mergeCell ref="W36:AA37"/>
    <mergeCell ref="I18:J19"/>
    <mergeCell ref="D18:H19"/>
    <mergeCell ref="W22:AA23"/>
    <mergeCell ref="P34:Q35"/>
    <mergeCell ref="R34:V35"/>
    <mergeCell ref="W18:AA19"/>
    <mergeCell ref="R32:V33"/>
    <mergeCell ref="P32:Q33"/>
    <mergeCell ref="K32:K33"/>
    <mergeCell ref="O32:O33"/>
    <mergeCell ref="I32:J33"/>
    <mergeCell ref="D32:H33"/>
    <mergeCell ref="AB36:AD37"/>
    <mergeCell ref="W30:AA31"/>
    <mergeCell ref="AB30:AD31"/>
    <mergeCell ref="P26:Q27"/>
    <mergeCell ref="R26:V27"/>
  </mergeCells>
  <phoneticPr fontId="3"/>
  <conditionalFormatting sqref="V4:AD13">
    <cfRule type="expression" dxfId="15" priority="23">
      <formula>$I$26=""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8">
    <tabColor theme="5" tint="0.79998168889431442"/>
    <pageSetUpPr fitToPage="1"/>
  </sheetPr>
  <dimension ref="A1:AG49"/>
  <sheetViews>
    <sheetView showGridLines="0" workbookViewId="0">
      <selection activeCell="V4" sqref="V4:AD13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49" width="2.59765625" style="731" customWidth="1"/>
    <col min="50" max="62" width="2.3984375" style="731" customWidth="1"/>
    <col min="63" max="16384" width="9" style="731"/>
  </cols>
  <sheetData>
    <row r="1" spans="1:33" ht="34.5" customHeight="1" x14ac:dyDescent="0.2">
      <c r="A1" s="1030" t="str">
        <f>B2</f>
        <v>C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(60)'!$AF$61,MATCH('予選(B)'!A1,'R抽選用 (60)'!$Q$56:$Q$67,0),0)</f>
        <v>#N/A</v>
      </c>
      <c r="I1" s="728" t="e">
        <f ca="1">OFFSET('R抽選用 (60)'!$AF$61,MATCH('予選(B)'!A1,'R抽選用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7</v>
      </c>
      <c r="AG1" s="731">
        <f>IF(AF1&gt;AF2,AF1,AF2)</f>
        <v>7</v>
      </c>
    </row>
    <row r="2" spans="1:33" ht="17.100000000000001" customHeight="1" x14ac:dyDescent="0.2">
      <c r="A2" s="732"/>
      <c r="B2" s="1032" t="s">
        <v>244</v>
      </c>
      <c r="C2" s="1033"/>
      <c r="D2" s="975" t="str">
        <f ca="1">B4</f>
        <v>U韮崎FC⑧</v>
      </c>
      <c r="E2" s="976"/>
      <c r="F2" s="977"/>
      <c r="G2" s="975" t="str">
        <f ca="1">B6</f>
        <v>南部FC</v>
      </c>
      <c r="H2" s="976"/>
      <c r="I2" s="977"/>
      <c r="J2" s="975" t="str">
        <f ca="1">B8</f>
        <v>甲斐SCプレジール敷島</v>
      </c>
      <c r="K2" s="976"/>
      <c r="L2" s="977"/>
      <c r="M2" s="975" t="str">
        <f ca="1">B10</f>
        <v>石和SSS</v>
      </c>
      <c r="N2" s="976"/>
      <c r="O2" s="977"/>
      <c r="P2" s="975" t="str">
        <f ca="1">B12</f>
        <v>VCひがし</v>
      </c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0</v>
      </c>
      <c r="AG2" s="731">
        <f>IF(AF1&gt;AF2,5,15)</f>
        <v>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U韮崎FC⑧</v>
      </c>
      <c r="C4" s="1001"/>
      <c r="D4" s="1050"/>
      <c r="E4" s="1051"/>
      <c r="F4" s="1052"/>
      <c r="G4" s="1053" t="str">
        <f>IF(G5="","",IF(G5=I5,"△",IF(G5&gt;I5,"○","●")))</f>
        <v>○</v>
      </c>
      <c r="H4" s="1054"/>
      <c r="I4" s="1055"/>
      <c r="J4" s="1053" t="str">
        <f>IF(J5="","",IF(J5=L5,"△",IF(J5&gt;L5,"○","●")))</f>
        <v/>
      </c>
      <c r="K4" s="1054"/>
      <c r="L4" s="1055"/>
      <c r="M4" s="1053" t="str">
        <f>IF(M5="","",IF(M5=O5,"△",IF(M5&gt;O5,"○","●")))</f>
        <v/>
      </c>
      <c r="N4" s="1054"/>
      <c r="O4" s="1055"/>
      <c r="P4" s="1053" t="str">
        <f>IF(P5="","",IF(P5=R5,"△",IF(P5&gt;R5,"○","●")))</f>
        <v>○</v>
      </c>
      <c r="Q4" s="1054"/>
      <c r="R4" s="1055"/>
      <c r="S4" s="975"/>
      <c r="T4" s="976"/>
      <c r="U4" s="977"/>
      <c r="V4" s="974"/>
      <c r="W4" s="974"/>
      <c r="X4" s="974"/>
      <c r="Y4" s="1042"/>
      <c r="Z4" s="974"/>
      <c r="AA4" s="1042"/>
      <c r="AB4" s="974"/>
      <c r="AC4" s="1045"/>
      <c r="AD4" s="1043"/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>
        <f>I20</f>
        <v>15</v>
      </c>
      <c r="H5" s="760" t="s">
        <v>50</v>
      </c>
      <c r="I5" s="761">
        <f>P20</f>
        <v>0</v>
      </c>
      <c r="J5" s="759" t="str">
        <f>I34</f>
        <v/>
      </c>
      <c r="K5" s="760" t="s">
        <v>50</v>
      </c>
      <c r="L5" s="761" t="str">
        <f>P34</f>
        <v/>
      </c>
      <c r="M5" s="759" t="str">
        <f>I38</f>
        <v/>
      </c>
      <c r="N5" s="760" t="s">
        <v>50</v>
      </c>
      <c r="O5" s="761" t="str">
        <f>P38</f>
        <v/>
      </c>
      <c r="P5" s="759">
        <f>I24</f>
        <v>5</v>
      </c>
      <c r="Q5" s="760" t="s">
        <v>50</v>
      </c>
      <c r="R5" s="761">
        <f>P24</f>
        <v>0</v>
      </c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南部FC</v>
      </c>
      <c r="C6" s="1001"/>
      <c r="D6" s="1021" t="str">
        <f>IF(D7="","",IF(D7=F7,"△",IF(D7&gt;F7,"○","●")))</f>
        <v>●</v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>●</v>
      </c>
      <c r="N6" s="1022"/>
      <c r="O6" s="1023"/>
      <c r="P6" s="1021" t="str">
        <f>IF(P7="","",IF(P7=R7,"△",IF(P7&gt;R7,"○","●")))</f>
        <v/>
      </c>
      <c r="Q6" s="1022"/>
      <c r="R6" s="1023"/>
      <c r="S6" s="975"/>
      <c r="T6" s="976"/>
      <c r="U6" s="977"/>
      <c r="V6" s="974"/>
      <c r="W6" s="974"/>
      <c r="X6" s="974"/>
      <c r="Y6" s="1042"/>
      <c r="Z6" s="974"/>
      <c r="AA6" s="1042"/>
      <c r="AB6" s="974"/>
      <c r="AC6" s="1045"/>
      <c r="AD6" s="1043"/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>
        <f>IF(G4="","",I5)</f>
        <v>0</v>
      </c>
      <c r="E7" s="760" t="s">
        <v>50</v>
      </c>
      <c r="F7" s="762">
        <f>IF(G4="","",G5)</f>
        <v>15</v>
      </c>
      <c r="G7" s="1027"/>
      <c r="H7" s="1028"/>
      <c r="I7" s="1029"/>
      <c r="J7" s="759" t="str">
        <f>I40</f>
        <v/>
      </c>
      <c r="K7" s="760" t="s">
        <v>50</v>
      </c>
      <c r="L7" s="761" t="str">
        <f>P40</f>
        <v/>
      </c>
      <c r="M7" s="759">
        <f>I26</f>
        <v>1</v>
      </c>
      <c r="N7" s="760" t="s">
        <v>50</v>
      </c>
      <c r="O7" s="761">
        <f>P26</f>
        <v>3</v>
      </c>
      <c r="P7" s="759" t="str">
        <f>I36</f>
        <v/>
      </c>
      <c r="Q7" s="760" t="s">
        <v>50</v>
      </c>
      <c r="R7" s="761" t="str">
        <f>P36</f>
        <v/>
      </c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甲斐SCプレジール敷島</v>
      </c>
      <c r="C8" s="1001"/>
      <c r="D8" s="1021" t="str">
        <f>IF(D9="","",IF(D9=F9,"△",IF(D9&gt;F9,"○","●")))</f>
        <v/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>○</v>
      </c>
      <c r="N8" s="1022"/>
      <c r="O8" s="1023"/>
      <c r="P8" s="1021" t="str">
        <f>IF(P9="","",IF(P9=R9,"△",IF(P9&gt;R9,"○","●")))</f>
        <v>○</v>
      </c>
      <c r="Q8" s="1022"/>
      <c r="R8" s="1023"/>
      <c r="S8" s="975"/>
      <c r="T8" s="976"/>
      <c r="U8" s="977"/>
      <c r="V8" s="974"/>
      <c r="W8" s="974"/>
      <c r="X8" s="974"/>
      <c r="Y8" s="1042"/>
      <c r="Z8" s="974"/>
      <c r="AA8" s="1042"/>
      <c r="AB8" s="974"/>
      <c r="AC8" s="1045"/>
      <c r="AD8" s="1043"/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 t="str">
        <f>IF(J4="","",L5)</f>
        <v/>
      </c>
      <c r="E9" s="760" t="s">
        <v>50</v>
      </c>
      <c r="F9" s="762" t="str">
        <f>IF(J4="","",J5)</f>
        <v/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>
        <f>I22</f>
        <v>2</v>
      </c>
      <c r="N9" s="760" t="s">
        <v>50</v>
      </c>
      <c r="O9" s="761">
        <f>P22</f>
        <v>1</v>
      </c>
      <c r="P9" s="759">
        <f>I18</f>
        <v>3</v>
      </c>
      <c r="Q9" s="760" t="s">
        <v>50</v>
      </c>
      <c r="R9" s="761">
        <f>P18</f>
        <v>0</v>
      </c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石和SSS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>○</v>
      </c>
      <c r="H10" s="1022"/>
      <c r="I10" s="1023"/>
      <c r="J10" s="1021" t="str">
        <f>IF(AND(J11="",J11=L11),"",IF(J11&gt;L11,"○",IF(J11&lt;L11,"●",IF(AND(J11&gt;=0,J11=L11),"△"))))</f>
        <v>●</v>
      </c>
      <c r="K10" s="1022"/>
      <c r="L10" s="1023"/>
      <c r="M10" s="1024"/>
      <c r="N10" s="1025"/>
      <c r="O10" s="1026"/>
      <c r="P10" s="1021" t="str">
        <f>IF(AND(P11="",P11=R11),"",IF(P11&gt;R11,"○",IF(P11&lt;R11,"●",IF(AND(P11&gt;=0,P11=R11),"△"))))</f>
        <v/>
      </c>
      <c r="Q10" s="1022"/>
      <c r="R10" s="1023"/>
      <c r="S10" s="975"/>
      <c r="T10" s="976"/>
      <c r="U10" s="977"/>
      <c r="V10" s="974"/>
      <c r="W10" s="974"/>
      <c r="X10" s="974"/>
      <c r="Y10" s="1042"/>
      <c r="Z10" s="974"/>
      <c r="AA10" s="1042"/>
      <c r="AB10" s="974"/>
      <c r="AC10" s="1045"/>
      <c r="AD10" s="1043"/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>
        <f>IF(M6="","",O7)</f>
        <v>3</v>
      </c>
      <c r="H11" s="760" t="s">
        <v>50</v>
      </c>
      <c r="I11" s="762">
        <f>IF(M6="","",M7)</f>
        <v>1</v>
      </c>
      <c r="J11" s="763">
        <f>IF(M8="","",O9)</f>
        <v>1</v>
      </c>
      <c r="K11" s="760" t="s">
        <v>50</v>
      </c>
      <c r="L11" s="762">
        <f>IF(M8="","",M9)</f>
        <v>2</v>
      </c>
      <c r="M11" s="1027"/>
      <c r="N11" s="1028"/>
      <c r="O11" s="1029"/>
      <c r="P11" s="759" t="str">
        <f>I32</f>
        <v/>
      </c>
      <c r="Q11" s="760" t="s">
        <v>50</v>
      </c>
      <c r="R11" s="761" t="str">
        <f>P32</f>
        <v/>
      </c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 t="str">
        <f ca="1">OFFSET('R抽選用 (60)'!$B$2,$AG$2+A12,$AG$1)</f>
        <v>VCひがし</v>
      </c>
      <c r="C12" s="1001"/>
      <c r="D12" s="1021" t="str">
        <f>IF(AND(D13="",D13=F13),"",IF(D13&gt;F13,"○",IF(D13&lt;F13,"●",IF(AND(D13&gt;=0,D13=F13),"△"))))</f>
        <v>●</v>
      </c>
      <c r="E12" s="1022"/>
      <c r="F12" s="1023"/>
      <c r="G12" s="1021" t="str">
        <f>IF(AND(G13="",G13=I13),"",IF(G13&gt;I13,"○",IF(G13&lt;I13,"●",IF(AND(G13&gt;=0,G13=I13),"△"))))</f>
        <v/>
      </c>
      <c r="H12" s="1022"/>
      <c r="I12" s="1023"/>
      <c r="J12" s="1021" t="str">
        <f>IF(AND(J13="",J13=L13),"",IF(J13&gt;L13,"○",IF(J13&lt;L13,"●",IF(AND(J13&gt;=0,J13=L13),"△"))))</f>
        <v>●</v>
      </c>
      <c r="K12" s="1022"/>
      <c r="L12" s="1023"/>
      <c r="M12" s="1021" t="str">
        <f>IF(AND(M13="",M13=O13),"",IF(M13&gt;O13,"○",IF(M13&lt;O13,"●",IF(AND(M13&gt;=0,M13=O13),"△"))))</f>
        <v/>
      </c>
      <c r="N12" s="1022"/>
      <c r="O12" s="1023"/>
      <c r="P12" s="1024"/>
      <c r="Q12" s="1025"/>
      <c r="R12" s="1026"/>
      <c r="S12" s="975"/>
      <c r="T12" s="976"/>
      <c r="U12" s="977"/>
      <c r="V12" s="974"/>
      <c r="W12" s="974"/>
      <c r="X12" s="974"/>
      <c r="Y12" s="1042"/>
      <c r="Z12" s="974"/>
      <c r="AA12" s="1042"/>
      <c r="AB12" s="974"/>
      <c r="AC12" s="1045"/>
      <c r="AD12" s="1043"/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>
        <f>IF(P4="","",R5)</f>
        <v>0</v>
      </c>
      <c r="E13" s="760" t="s">
        <v>50</v>
      </c>
      <c r="F13" s="762">
        <f>IF(P4="","",P5)</f>
        <v>5</v>
      </c>
      <c r="G13" s="763" t="str">
        <f>IF(P6="","",R7)</f>
        <v/>
      </c>
      <c r="H13" s="760" t="s">
        <v>50</v>
      </c>
      <c r="I13" s="762" t="str">
        <f>IF(P6="","",P7)</f>
        <v/>
      </c>
      <c r="J13" s="763">
        <f>IF(P8="","",R9)</f>
        <v>0</v>
      </c>
      <c r="K13" s="760" t="s">
        <v>50</v>
      </c>
      <c r="L13" s="762">
        <f>IF(P8="","",P9)</f>
        <v>3</v>
      </c>
      <c r="M13" s="763" t="str">
        <f>IF(P10="","",R11)</f>
        <v/>
      </c>
      <c r="N13" s="760" t="s">
        <v>50</v>
      </c>
      <c r="O13" s="762" t="str">
        <f>IF(P10="","",P11)</f>
        <v/>
      </c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C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tr">
        <f ca="1">OFFSET('R抽選用 (60)'!$A$5,AG2-4,AG1)</f>
        <v>石和西小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B8</f>
        <v>甲斐SCプレジール敷島</v>
      </c>
      <c r="E18" s="988"/>
      <c r="F18" s="988"/>
      <c r="G18" s="988"/>
      <c r="H18" s="988"/>
      <c r="I18" s="989">
        <f>IF(L18:L19="","",(L18+L19))</f>
        <v>3</v>
      </c>
      <c r="J18" s="990"/>
      <c r="K18" s="993" t="s">
        <v>51</v>
      </c>
      <c r="L18" s="742">
        <v>2</v>
      </c>
      <c r="M18" s="740" t="s">
        <v>50</v>
      </c>
      <c r="N18" s="742">
        <v>0</v>
      </c>
      <c r="O18" s="995" t="s">
        <v>52</v>
      </c>
      <c r="P18" s="990">
        <f>IF(N18:N19="","",(N18+N19))</f>
        <v>0</v>
      </c>
      <c r="Q18" s="997"/>
      <c r="R18" s="988" t="str">
        <f ca="1">B12</f>
        <v>VCひがし</v>
      </c>
      <c r="S18" s="988"/>
      <c r="T18" s="988"/>
      <c r="U18" s="988"/>
      <c r="V18" s="988"/>
      <c r="W18" s="974" t="str">
        <f ca="1">B6</f>
        <v>南部FC</v>
      </c>
      <c r="X18" s="974"/>
      <c r="Y18" s="1013"/>
      <c r="Z18" s="1013"/>
      <c r="AA18" s="1013"/>
      <c r="AB18" s="974" t="str">
        <f ca="1">B10</f>
        <v>石和SSS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994"/>
      <c r="L19" s="743">
        <v>1</v>
      </c>
      <c r="M19" s="741" t="s">
        <v>50</v>
      </c>
      <c r="N19" s="743">
        <v>0</v>
      </c>
      <c r="O19" s="996"/>
      <c r="P19" s="992"/>
      <c r="Q19" s="998"/>
      <c r="R19" s="988"/>
      <c r="S19" s="988"/>
      <c r="T19" s="988"/>
      <c r="U19" s="988"/>
      <c r="V19" s="988"/>
      <c r="W19" s="974"/>
      <c r="X19" s="974"/>
      <c r="Y19" s="1013"/>
      <c r="Z19" s="1013"/>
      <c r="AA19" s="1013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B4</f>
        <v>U韮崎FC⑧</v>
      </c>
      <c r="E20" s="988"/>
      <c r="F20" s="988"/>
      <c r="G20" s="988"/>
      <c r="H20" s="988"/>
      <c r="I20" s="989">
        <f>IF(L20:L21="","",(L20+L21))</f>
        <v>15</v>
      </c>
      <c r="J20" s="990"/>
      <c r="K20" s="993" t="s">
        <v>51</v>
      </c>
      <c r="L20" s="742">
        <v>10</v>
      </c>
      <c r="M20" s="740" t="s">
        <v>50</v>
      </c>
      <c r="N20" s="742">
        <v>0</v>
      </c>
      <c r="O20" s="995" t="s">
        <v>52</v>
      </c>
      <c r="P20" s="990">
        <f>IF(N20:N21="","",(N20+N21))</f>
        <v>0</v>
      </c>
      <c r="Q20" s="997"/>
      <c r="R20" s="988" t="str">
        <f ca="1">B6</f>
        <v>南部FC</v>
      </c>
      <c r="S20" s="988"/>
      <c r="T20" s="988"/>
      <c r="U20" s="988"/>
      <c r="V20" s="988"/>
      <c r="W20" s="974" t="str">
        <f ca="1">B8</f>
        <v>甲斐SCプレジール敷島</v>
      </c>
      <c r="X20" s="974"/>
      <c r="Y20" s="1013"/>
      <c r="Z20" s="1013"/>
      <c r="AA20" s="1013"/>
      <c r="AB20" s="974" t="str">
        <f ca="1">B12</f>
        <v>VCひがし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>
        <v>5</v>
      </c>
      <c r="M21" s="741" t="s">
        <v>50</v>
      </c>
      <c r="N21" s="743">
        <v>0</v>
      </c>
      <c r="O21" s="996"/>
      <c r="P21" s="992"/>
      <c r="Q21" s="998"/>
      <c r="R21" s="988"/>
      <c r="S21" s="988"/>
      <c r="T21" s="988"/>
      <c r="U21" s="988"/>
      <c r="V21" s="988"/>
      <c r="W21" s="974"/>
      <c r="X21" s="974"/>
      <c r="Y21" s="1013"/>
      <c r="Z21" s="1013"/>
      <c r="AA21" s="1013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0.50694444444444442</v>
      </c>
      <c r="C22" s="984"/>
      <c r="D22" s="1007" t="str">
        <f ca="1">B8</f>
        <v>甲斐SCプレジール敷島</v>
      </c>
      <c r="E22" s="1008"/>
      <c r="F22" s="1008"/>
      <c r="G22" s="1008"/>
      <c r="H22" s="1009"/>
      <c r="I22" s="989">
        <f>IF(L22:L23="","",(L22+L23))</f>
        <v>2</v>
      </c>
      <c r="J22" s="990"/>
      <c r="K22" s="1005" t="s">
        <v>51</v>
      </c>
      <c r="L22" s="740">
        <v>1</v>
      </c>
      <c r="M22" s="740" t="s">
        <v>50</v>
      </c>
      <c r="N22" s="740">
        <v>0</v>
      </c>
      <c r="O22" s="1005" t="s">
        <v>52</v>
      </c>
      <c r="P22" s="990">
        <f>IF(N22:N23="","",(N22+N23))</f>
        <v>1</v>
      </c>
      <c r="Q22" s="997"/>
      <c r="R22" s="999" t="str">
        <f ca="1">B10</f>
        <v>石和SSS</v>
      </c>
      <c r="S22" s="1000"/>
      <c r="T22" s="1000"/>
      <c r="U22" s="1000"/>
      <c r="V22" s="1001"/>
      <c r="W22" s="974" t="str">
        <f ca="1">B4</f>
        <v>U韮崎FC⑧</v>
      </c>
      <c r="X22" s="974"/>
      <c r="Y22" s="1013"/>
      <c r="Z22" s="1013"/>
      <c r="AA22" s="1013"/>
      <c r="AB22" s="974" t="str">
        <f ca="1">B6</f>
        <v>南部FC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10"/>
      <c r="E23" s="1011"/>
      <c r="F23" s="1011"/>
      <c r="G23" s="1011"/>
      <c r="H23" s="1012"/>
      <c r="I23" s="991"/>
      <c r="J23" s="992"/>
      <c r="K23" s="1006"/>
      <c r="L23" s="741">
        <v>1</v>
      </c>
      <c r="M23" s="741" t="s">
        <v>50</v>
      </c>
      <c r="N23" s="741">
        <v>1</v>
      </c>
      <c r="O23" s="1006"/>
      <c r="P23" s="992"/>
      <c r="Q23" s="998"/>
      <c r="R23" s="1002"/>
      <c r="S23" s="1003"/>
      <c r="T23" s="1003"/>
      <c r="U23" s="1003"/>
      <c r="V23" s="1004"/>
      <c r="W23" s="974"/>
      <c r="X23" s="974"/>
      <c r="Y23" s="1013"/>
      <c r="Z23" s="1013"/>
      <c r="AA23" s="1013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0.54166666666666663</v>
      </c>
      <c r="C24" s="984"/>
      <c r="D24" s="999" t="str">
        <f ca="1">B4</f>
        <v>U韮崎FC⑧</v>
      </c>
      <c r="E24" s="1000"/>
      <c r="F24" s="1000"/>
      <c r="G24" s="1000"/>
      <c r="H24" s="1001"/>
      <c r="I24" s="989">
        <f>IF(L24:L25="","",(L24+L25))</f>
        <v>5</v>
      </c>
      <c r="J24" s="990"/>
      <c r="K24" s="1005" t="s">
        <v>51</v>
      </c>
      <c r="L24" s="740">
        <v>4</v>
      </c>
      <c r="M24" s="740" t="s">
        <v>50</v>
      </c>
      <c r="N24" s="740">
        <v>0</v>
      </c>
      <c r="O24" s="1005" t="s">
        <v>52</v>
      </c>
      <c r="P24" s="990">
        <f>IF(N24:N25="","",(N24+N25))</f>
        <v>0</v>
      </c>
      <c r="Q24" s="997"/>
      <c r="R24" s="999" t="str">
        <f ca="1">B12</f>
        <v>VCひがし</v>
      </c>
      <c r="S24" s="1000"/>
      <c r="T24" s="1000"/>
      <c r="U24" s="1000"/>
      <c r="V24" s="1001"/>
      <c r="W24" s="975" t="str">
        <f ca="1">B10</f>
        <v>石和SSS</v>
      </c>
      <c r="X24" s="976"/>
      <c r="Y24" s="976"/>
      <c r="Z24" s="976"/>
      <c r="AA24" s="977"/>
      <c r="AB24" s="974" t="str">
        <f t="shared" ref="AB24" ca="1" si="0">B8</f>
        <v>甲斐SCプレジール敷島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>
        <v>1</v>
      </c>
      <c r="M25" s="741" t="s">
        <v>50</v>
      </c>
      <c r="N25" s="741">
        <v>0</v>
      </c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0.57638888888888895</v>
      </c>
      <c r="C26" s="984"/>
      <c r="D26" s="987" t="str">
        <f ca="1">B6</f>
        <v>南部FC</v>
      </c>
      <c r="E26" s="987"/>
      <c r="F26" s="987"/>
      <c r="G26" s="987"/>
      <c r="H26" s="987"/>
      <c r="I26" s="989">
        <f>IF(L26:L27="","",(L26+L27))</f>
        <v>1</v>
      </c>
      <c r="J26" s="990"/>
      <c r="K26" s="993" t="s">
        <v>51</v>
      </c>
      <c r="L26" s="742">
        <v>1</v>
      </c>
      <c r="M26" s="740" t="s">
        <v>50</v>
      </c>
      <c r="N26" s="742">
        <v>1</v>
      </c>
      <c r="O26" s="995" t="s">
        <v>52</v>
      </c>
      <c r="P26" s="990">
        <f>IF(N26:N27="","",(N26+N27))</f>
        <v>3</v>
      </c>
      <c r="Q26" s="997"/>
      <c r="R26" s="987" t="str">
        <f ca="1">B10</f>
        <v>石和SSS</v>
      </c>
      <c r="S26" s="987"/>
      <c r="T26" s="987"/>
      <c r="U26" s="987"/>
      <c r="V26" s="987"/>
      <c r="W26" s="975" t="str">
        <f ca="1">R24</f>
        <v>VCひがし</v>
      </c>
      <c r="X26" s="976"/>
      <c r="Y26" s="976"/>
      <c r="Z26" s="976"/>
      <c r="AA26" s="977"/>
      <c r="AB26" s="974" t="str">
        <f t="shared" ref="AB26" ca="1" si="1">B4</f>
        <v>U韮崎FC⑧</v>
      </c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>
        <v>0</v>
      </c>
      <c r="M27" s="741" t="s">
        <v>50</v>
      </c>
      <c r="N27" s="743">
        <v>2</v>
      </c>
      <c r="O27" s="996"/>
      <c r="P27" s="992"/>
      <c r="Q27" s="998"/>
      <c r="R27" s="988"/>
      <c r="S27" s="988"/>
      <c r="T27" s="988"/>
      <c r="U27" s="988"/>
      <c r="V27" s="988"/>
      <c r="W27" s="978"/>
      <c r="X27" s="979"/>
      <c r="Y27" s="979"/>
      <c r="Z27" s="979"/>
      <c r="AA27" s="980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C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tr">
        <f ca="1">OFFSET('R抽選用 (60)'!$A$5,AG2-3,AG1)</f>
        <v>石和西小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983">
        <v>0.41666666666666669</v>
      </c>
      <c r="C32" s="984"/>
      <c r="D32" s="988" t="str">
        <f ca="1">B10</f>
        <v>石和SSS</v>
      </c>
      <c r="E32" s="988"/>
      <c r="F32" s="988"/>
      <c r="G32" s="988"/>
      <c r="H32" s="988"/>
      <c r="I32" s="989" t="str">
        <f>IF(L32:L33="","",(L32+L33))</f>
        <v/>
      </c>
      <c r="J32" s="990"/>
      <c r="K32" s="993" t="s">
        <v>51</v>
      </c>
      <c r="L32" s="742"/>
      <c r="M32" s="740" t="s">
        <v>50</v>
      </c>
      <c r="N32" s="742"/>
      <c r="O32" s="995" t="s">
        <v>52</v>
      </c>
      <c r="P32" s="990" t="str">
        <f>IF(N32:N33="","",(N32+N33))</f>
        <v/>
      </c>
      <c r="Q32" s="997"/>
      <c r="R32" s="988" t="str">
        <f ca="1">B12</f>
        <v>VCひがし</v>
      </c>
      <c r="S32" s="988"/>
      <c r="T32" s="988"/>
      <c r="U32" s="988"/>
      <c r="V32" s="988"/>
      <c r="W32" s="975" t="str">
        <f ca="1">B6</f>
        <v>南部FC</v>
      </c>
      <c r="X32" s="976"/>
      <c r="Y32" s="976"/>
      <c r="Z32" s="976"/>
      <c r="AA32" s="977"/>
      <c r="AB32" s="974" t="str">
        <f ca="1">B8</f>
        <v>甲斐SCプレジール敷島</v>
      </c>
      <c r="AC32" s="974"/>
      <c r="AD32" s="974"/>
      <c r="AE32" s="738"/>
    </row>
    <row r="33" spans="1:31" ht="17.100000000000001" customHeight="1" x14ac:dyDescent="0.25">
      <c r="A33" s="1056"/>
      <c r="B33" s="985"/>
      <c r="C33" s="986"/>
      <c r="D33" s="988"/>
      <c r="E33" s="988"/>
      <c r="F33" s="988"/>
      <c r="G33" s="988"/>
      <c r="H33" s="988"/>
      <c r="I33" s="991"/>
      <c r="J33" s="992"/>
      <c r="K33" s="994"/>
      <c r="L33" s="743"/>
      <c r="M33" s="741" t="s">
        <v>50</v>
      </c>
      <c r="N33" s="743"/>
      <c r="O33" s="996"/>
      <c r="P33" s="992"/>
      <c r="Q33" s="998"/>
      <c r="R33" s="988"/>
      <c r="S33" s="988"/>
      <c r="T33" s="988"/>
      <c r="U33" s="988"/>
      <c r="V33" s="988"/>
      <c r="W33" s="978"/>
      <c r="X33" s="979"/>
      <c r="Y33" s="979"/>
      <c r="Z33" s="979"/>
      <c r="AA33" s="980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983">
        <v>0.4513888888888889</v>
      </c>
      <c r="C34" s="984"/>
      <c r="D34" s="988" t="str">
        <f ca="1">B4</f>
        <v>U韮崎FC⑧</v>
      </c>
      <c r="E34" s="988"/>
      <c r="F34" s="988"/>
      <c r="G34" s="988"/>
      <c r="H34" s="988"/>
      <c r="I34" s="989" t="str">
        <f>IF(L34:L35="","",(L34+L35))</f>
        <v/>
      </c>
      <c r="J34" s="990"/>
      <c r="K34" s="993" t="s">
        <v>51</v>
      </c>
      <c r="L34" s="742"/>
      <c r="M34" s="740" t="s">
        <v>50</v>
      </c>
      <c r="N34" s="742"/>
      <c r="O34" s="995" t="s">
        <v>52</v>
      </c>
      <c r="P34" s="990" t="str">
        <f>IF(N34:N35="","",(N34+N35))</f>
        <v/>
      </c>
      <c r="Q34" s="997"/>
      <c r="R34" s="988" t="str">
        <f ca="1">B8</f>
        <v>甲斐SCプレジール敷島</v>
      </c>
      <c r="S34" s="988"/>
      <c r="T34" s="988"/>
      <c r="U34" s="988"/>
      <c r="V34" s="988"/>
      <c r="W34" s="974" t="str">
        <f ca="1">B10</f>
        <v>石和SSS</v>
      </c>
      <c r="X34" s="974"/>
      <c r="Y34" s="1013"/>
      <c r="Z34" s="1013"/>
      <c r="AA34" s="1013"/>
      <c r="AB34" s="974" t="str">
        <f ca="1">B12</f>
        <v>VCひがし</v>
      </c>
      <c r="AC34" s="974"/>
      <c r="AD34" s="974"/>
      <c r="AE34" s="738"/>
    </row>
    <row r="35" spans="1:31" ht="17.100000000000001" customHeight="1" x14ac:dyDescent="0.25">
      <c r="A35" s="1056"/>
      <c r="B35" s="985"/>
      <c r="C35" s="986"/>
      <c r="D35" s="988"/>
      <c r="E35" s="988"/>
      <c r="F35" s="988"/>
      <c r="G35" s="988"/>
      <c r="H35" s="988"/>
      <c r="I35" s="991"/>
      <c r="J35" s="992"/>
      <c r="K35" s="994"/>
      <c r="L35" s="743"/>
      <c r="M35" s="741" t="s">
        <v>50</v>
      </c>
      <c r="N35" s="743"/>
      <c r="O35" s="996"/>
      <c r="P35" s="992"/>
      <c r="Q35" s="998"/>
      <c r="R35" s="988"/>
      <c r="S35" s="988"/>
      <c r="T35" s="988"/>
      <c r="U35" s="988"/>
      <c r="V35" s="988"/>
      <c r="W35" s="974"/>
      <c r="X35" s="974"/>
      <c r="Y35" s="1013"/>
      <c r="Z35" s="1013"/>
      <c r="AA35" s="1013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983">
        <v>0.4861111111111111</v>
      </c>
      <c r="C36" s="984"/>
      <c r="D36" s="999" t="str">
        <f ca="1">B6</f>
        <v>南部FC</v>
      </c>
      <c r="E36" s="1000"/>
      <c r="F36" s="1000"/>
      <c r="G36" s="1000"/>
      <c r="H36" s="1001"/>
      <c r="I36" s="989" t="str">
        <f>IF(L36:L37="","",(L36+L37))</f>
        <v/>
      </c>
      <c r="J36" s="990"/>
      <c r="K36" s="1005" t="s">
        <v>51</v>
      </c>
      <c r="L36" s="740"/>
      <c r="M36" s="740" t="s">
        <v>50</v>
      </c>
      <c r="N36" s="740"/>
      <c r="O36" s="1005" t="s">
        <v>52</v>
      </c>
      <c r="P36" s="990" t="str">
        <f>IF(N36:N37="","",(N36+N37))</f>
        <v/>
      </c>
      <c r="Q36" s="997"/>
      <c r="R36" s="999" t="str">
        <f ca="1">B12</f>
        <v>VCひがし</v>
      </c>
      <c r="S36" s="1000"/>
      <c r="T36" s="1000"/>
      <c r="U36" s="1000"/>
      <c r="V36" s="1001"/>
      <c r="W36" s="974" t="str">
        <f ca="1">B8</f>
        <v>甲斐SCプレジール敷島</v>
      </c>
      <c r="X36" s="974"/>
      <c r="Y36" s="1013"/>
      <c r="Z36" s="1013"/>
      <c r="AA36" s="1013"/>
      <c r="AB36" s="974" t="str">
        <f ca="1">B4</f>
        <v>U韮崎FC⑧</v>
      </c>
      <c r="AC36" s="974"/>
      <c r="AD36" s="974"/>
    </row>
    <row r="37" spans="1:31" ht="17.100000000000001" customHeight="1" x14ac:dyDescent="0.25">
      <c r="A37" s="1056"/>
      <c r="B37" s="985"/>
      <c r="C37" s="986"/>
      <c r="D37" s="1002"/>
      <c r="E37" s="1003"/>
      <c r="F37" s="1003"/>
      <c r="G37" s="1003"/>
      <c r="H37" s="1004"/>
      <c r="I37" s="991"/>
      <c r="J37" s="992"/>
      <c r="K37" s="1006"/>
      <c r="L37" s="741"/>
      <c r="M37" s="741" t="s">
        <v>50</v>
      </c>
      <c r="N37" s="741"/>
      <c r="O37" s="1006"/>
      <c r="P37" s="992"/>
      <c r="Q37" s="998"/>
      <c r="R37" s="1002"/>
      <c r="S37" s="1003"/>
      <c r="T37" s="1003"/>
      <c r="U37" s="1003"/>
      <c r="V37" s="1004"/>
      <c r="W37" s="974"/>
      <c r="X37" s="974"/>
      <c r="Y37" s="1013"/>
      <c r="Z37" s="1013"/>
      <c r="AA37" s="1013"/>
      <c r="AB37" s="974"/>
      <c r="AC37" s="974"/>
      <c r="AD37" s="974"/>
    </row>
    <row r="38" spans="1:31" ht="17.100000000000001" customHeight="1" x14ac:dyDescent="0.25">
      <c r="A38" s="1056">
        <v>4</v>
      </c>
      <c r="B38" s="983">
        <v>0.52083333333333337</v>
      </c>
      <c r="C38" s="984"/>
      <c r="D38" s="999" t="str">
        <f ca="1">B4</f>
        <v>U韮崎FC⑧</v>
      </c>
      <c r="E38" s="1000"/>
      <c r="F38" s="1000"/>
      <c r="G38" s="1000"/>
      <c r="H38" s="1001"/>
      <c r="I38" s="989" t="str">
        <f>IF(L38:L39="","",(L38+L39))</f>
        <v/>
      </c>
      <c r="J38" s="990"/>
      <c r="K38" s="1005" t="s">
        <v>51</v>
      </c>
      <c r="L38" s="744"/>
      <c r="M38" s="744" t="s">
        <v>50</v>
      </c>
      <c r="N38" s="744"/>
      <c r="O38" s="1005" t="s">
        <v>52</v>
      </c>
      <c r="P38" s="990" t="str">
        <f>IF(N38:N39="","",(N38+N39))</f>
        <v/>
      </c>
      <c r="Q38" s="997"/>
      <c r="R38" s="999" t="str">
        <f ca="1">B10</f>
        <v>石和SSS</v>
      </c>
      <c r="S38" s="1000"/>
      <c r="T38" s="1000"/>
      <c r="U38" s="1000"/>
      <c r="V38" s="1001"/>
      <c r="W38" s="975" t="str">
        <f ca="1">B12</f>
        <v>VCひがし</v>
      </c>
      <c r="X38" s="976"/>
      <c r="Y38" s="976"/>
      <c r="Z38" s="976"/>
      <c r="AA38" s="977"/>
      <c r="AB38" s="974" t="str">
        <f ca="1">B6</f>
        <v>南部FC</v>
      </c>
      <c r="AC38" s="974"/>
      <c r="AD38" s="974"/>
      <c r="AE38" s="738"/>
    </row>
    <row r="39" spans="1:31" ht="17.100000000000001" customHeight="1" x14ac:dyDescent="0.25">
      <c r="A39" s="1056"/>
      <c r="B39" s="985"/>
      <c r="C39" s="986"/>
      <c r="D39" s="1002"/>
      <c r="E39" s="1003"/>
      <c r="F39" s="1003"/>
      <c r="G39" s="1003"/>
      <c r="H39" s="1004"/>
      <c r="I39" s="991"/>
      <c r="J39" s="992"/>
      <c r="K39" s="1006"/>
      <c r="L39" s="741"/>
      <c r="M39" s="741" t="s">
        <v>50</v>
      </c>
      <c r="N39" s="741"/>
      <c r="O39" s="1006"/>
      <c r="P39" s="992"/>
      <c r="Q39" s="998"/>
      <c r="R39" s="1002"/>
      <c r="S39" s="1003"/>
      <c r="T39" s="1003"/>
      <c r="U39" s="1003"/>
      <c r="V39" s="1004"/>
      <c r="W39" s="978"/>
      <c r="X39" s="979"/>
      <c r="Y39" s="979"/>
      <c r="Z39" s="979"/>
      <c r="AA39" s="980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983">
        <v>0.55555555555555558</v>
      </c>
      <c r="C40" s="984"/>
      <c r="D40" s="999" t="str">
        <f ca="1">B6</f>
        <v>南部FC</v>
      </c>
      <c r="E40" s="1000"/>
      <c r="F40" s="1000"/>
      <c r="G40" s="1000"/>
      <c r="H40" s="1001"/>
      <c r="I40" s="989" t="str">
        <f>IF(L40:L41="","",(L40+L41))</f>
        <v/>
      </c>
      <c r="J40" s="990"/>
      <c r="K40" s="1005" t="s">
        <v>51</v>
      </c>
      <c r="L40" s="740"/>
      <c r="M40" s="740" t="s">
        <v>50</v>
      </c>
      <c r="N40" s="740"/>
      <c r="O40" s="1005" t="s">
        <v>52</v>
      </c>
      <c r="P40" s="990" t="str">
        <f>IF(N40:N41="","",(N40+N41))</f>
        <v/>
      </c>
      <c r="Q40" s="997"/>
      <c r="R40" s="999" t="str">
        <f ca="1">B8</f>
        <v>甲斐SCプレジール敷島</v>
      </c>
      <c r="S40" s="1000"/>
      <c r="T40" s="1000"/>
      <c r="U40" s="1000"/>
      <c r="V40" s="1001"/>
      <c r="W40" s="975" t="str">
        <f ca="1">B4</f>
        <v>U韮崎FC⑧</v>
      </c>
      <c r="X40" s="976"/>
      <c r="Y40" s="976"/>
      <c r="Z40" s="976"/>
      <c r="AA40" s="977"/>
      <c r="AB40" s="974" t="str">
        <f t="shared" ref="AB40" ca="1" si="2">B10</f>
        <v>石和SSS</v>
      </c>
      <c r="AC40" s="974"/>
      <c r="AD40" s="974"/>
      <c r="AE40" s="738"/>
    </row>
    <row r="41" spans="1:31" ht="17.100000000000001" customHeight="1" x14ac:dyDescent="0.25">
      <c r="A41" s="1056"/>
      <c r="B41" s="985"/>
      <c r="C41" s="986"/>
      <c r="D41" s="1002"/>
      <c r="E41" s="1003"/>
      <c r="F41" s="1003"/>
      <c r="G41" s="1003"/>
      <c r="H41" s="1004"/>
      <c r="I41" s="991"/>
      <c r="J41" s="992"/>
      <c r="K41" s="1006"/>
      <c r="L41" s="741"/>
      <c r="M41" s="741" t="s">
        <v>50</v>
      </c>
      <c r="N41" s="741"/>
      <c r="O41" s="1006"/>
      <c r="P41" s="992"/>
      <c r="Q41" s="998"/>
      <c r="R41" s="1002"/>
      <c r="S41" s="1003"/>
      <c r="T41" s="1003"/>
      <c r="U41" s="1003"/>
      <c r="V41" s="1004"/>
      <c r="W41" s="978"/>
      <c r="X41" s="979"/>
      <c r="Y41" s="979"/>
      <c r="Z41" s="979"/>
      <c r="AA41" s="980"/>
      <c r="AB41" s="974"/>
      <c r="AC41" s="974"/>
      <c r="AD41" s="974"/>
      <c r="AE41" s="738"/>
    </row>
    <row r="43" spans="1:31" x14ac:dyDescent="0.2">
      <c r="B43" s="745"/>
      <c r="C43" s="738"/>
      <c r="W43" s="738"/>
      <c r="X43" s="738"/>
      <c r="Y43" s="738"/>
      <c r="Z43" s="738"/>
      <c r="AA43" s="738"/>
      <c r="AB43" s="738"/>
      <c r="AC43" s="738"/>
    </row>
    <row r="44" spans="1:31" ht="13.9" x14ac:dyDescent="0.2">
      <c r="B44" s="745"/>
      <c r="C44" s="745"/>
      <c r="D44" s="748"/>
      <c r="E44" s="748"/>
      <c r="F44" s="748"/>
      <c r="G44" s="748"/>
      <c r="H44" s="748"/>
      <c r="K44" s="745"/>
      <c r="M44" s="747"/>
      <c r="O44" s="745"/>
      <c r="P44" s="746"/>
    </row>
    <row r="45" spans="1:31" ht="13.5" customHeight="1" x14ac:dyDescent="0.2">
      <c r="B45" s="745"/>
      <c r="C45" s="754"/>
      <c r="D45" s="756"/>
      <c r="E45" s="748"/>
      <c r="F45" s="748"/>
      <c r="G45" s="748"/>
      <c r="H45" s="748"/>
      <c r="I45" s="746"/>
      <c r="K45" s="745"/>
      <c r="M45" s="747"/>
      <c r="O45" s="745"/>
      <c r="P45" s="746"/>
    </row>
    <row r="46" spans="1:31" ht="13.9" x14ac:dyDescent="0.2">
      <c r="B46" s="745"/>
      <c r="C46" s="755"/>
      <c r="D46" s="757"/>
      <c r="E46" s="749"/>
      <c r="F46" s="749"/>
      <c r="G46" s="749"/>
      <c r="H46" s="749"/>
      <c r="I46" s="758"/>
      <c r="J46" s="750"/>
      <c r="K46" s="751"/>
      <c r="M46" s="747"/>
      <c r="O46" s="745"/>
      <c r="P46" s="752"/>
      <c r="Q46" s="753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</row>
    <row r="47" spans="1:31" ht="13.9" x14ac:dyDescent="0.2">
      <c r="B47" s="745"/>
      <c r="C47" s="738"/>
      <c r="D47" s="749"/>
      <c r="E47" s="749"/>
      <c r="F47" s="749"/>
      <c r="G47" s="749"/>
      <c r="H47" s="749"/>
      <c r="I47" s="750"/>
      <c r="J47" s="750"/>
      <c r="K47" s="751"/>
      <c r="M47" s="747"/>
      <c r="O47" s="745"/>
      <c r="P47" s="752"/>
      <c r="Q47" s="753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</row>
    <row r="48" spans="1:31" ht="13.9" x14ac:dyDescent="0.2">
      <c r="B48" s="745"/>
      <c r="C48" s="755"/>
      <c r="D48" s="757"/>
      <c r="E48" s="749"/>
      <c r="F48" s="749"/>
      <c r="G48" s="749"/>
      <c r="H48" s="749"/>
      <c r="I48" s="758"/>
      <c r="J48" s="750"/>
      <c r="K48" s="751"/>
      <c r="M48" s="747"/>
      <c r="O48" s="745"/>
      <c r="P48" s="752"/>
      <c r="Q48" s="753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</row>
    <row r="49" spans="2:29" ht="13.9" x14ac:dyDescent="0.2">
      <c r="B49" s="745"/>
      <c r="C49" s="738"/>
      <c r="D49" s="749"/>
      <c r="E49" s="749"/>
      <c r="F49" s="749"/>
      <c r="G49" s="749"/>
      <c r="H49" s="749"/>
      <c r="I49" s="750"/>
      <c r="J49" s="750"/>
      <c r="K49" s="751"/>
      <c r="M49" s="747"/>
      <c r="O49" s="745"/>
      <c r="P49" s="752"/>
      <c r="Q49" s="753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</row>
  </sheetData>
  <protectedRanges>
    <protectedRange password="C4D3" sqref="D4:R4 D6:R6 D8:R8 D10:R10 D12:R12" name="関数データ保護"/>
  </protectedRanges>
  <mergeCells count="201">
    <mergeCell ref="AD2:AD3"/>
    <mergeCell ref="AD4:AD5"/>
    <mergeCell ref="J4:L4"/>
    <mergeCell ref="M4:O4"/>
    <mergeCell ref="P4:R4"/>
    <mergeCell ref="A6:A7"/>
    <mergeCell ref="B8:C9"/>
    <mergeCell ref="D2:F3"/>
    <mergeCell ref="M2:O3"/>
    <mergeCell ref="S2:U3"/>
    <mergeCell ref="V2:X3"/>
    <mergeCell ref="Y2:Z3"/>
    <mergeCell ref="AA2:AB3"/>
    <mergeCell ref="B4:C5"/>
    <mergeCell ref="D4:F5"/>
    <mergeCell ref="J8:L9"/>
    <mergeCell ref="S8:U9"/>
    <mergeCell ref="V8:X9"/>
    <mergeCell ref="A8:A9"/>
    <mergeCell ref="A4:A5"/>
    <mergeCell ref="B6:C7"/>
    <mergeCell ref="G6:I7"/>
    <mergeCell ref="S6:U7"/>
    <mergeCell ref="V6:X7"/>
    <mergeCell ref="G4:I4"/>
    <mergeCell ref="P12:R13"/>
    <mergeCell ref="S12:U13"/>
    <mergeCell ref="V12:X13"/>
    <mergeCell ref="Y12:Z13"/>
    <mergeCell ref="A1:B1"/>
    <mergeCell ref="C1:E1"/>
    <mergeCell ref="B2:C3"/>
    <mergeCell ref="G2:I3"/>
    <mergeCell ref="J2:L3"/>
    <mergeCell ref="P2:R3"/>
    <mergeCell ref="Y6:Z7"/>
    <mergeCell ref="D6:F6"/>
    <mergeCell ref="J6:L6"/>
    <mergeCell ref="M6:O6"/>
    <mergeCell ref="A12:A13"/>
    <mergeCell ref="B10:C11"/>
    <mergeCell ref="A10:A11"/>
    <mergeCell ref="D12:F12"/>
    <mergeCell ref="G12:I12"/>
    <mergeCell ref="J12:L12"/>
    <mergeCell ref="M12:O12"/>
    <mergeCell ref="P6:R6"/>
    <mergeCell ref="D8:F8"/>
    <mergeCell ref="AC12:AC13"/>
    <mergeCell ref="AD12:AD13"/>
    <mergeCell ref="AE12:AE13"/>
    <mergeCell ref="AA4:AB5"/>
    <mergeCell ref="S4:U5"/>
    <mergeCell ref="V4:X5"/>
    <mergeCell ref="Y4:Z5"/>
    <mergeCell ref="AD8:AD9"/>
    <mergeCell ref="AE8:AE9"/>
    <mergeCell ref="AE6:AE7"/>
    <mergeCell ref="Y8:Z9"/>
    <mergeCell ref="AE10:AE11"/>
    <mergeCell ref="AC8:AC9"/>
    <mergeCell ref="AC6:AC7"/>
    <mergeCell ref="AD6:AD7"/>
    <mergeCell ref="AE4:AE5"/>
    <mergeCell ref="AC4:AC5"/>
    <mergeCell ref="AA6:AB7"/>
    <mergeCell ref="S10:U11"/>
    <mergeCell ref="V10:X11"/>
    <mergeCell ref="Y10:Z11"/>
    <mergeCell ref="AA8:AB9"/>
    <mergeCell ref="W18:AA19"/>
    <mergeCell ref="AB18:AD19"/>
    <mergeCell ref="AA10:AB11"/>
    <mergeCell ref="AC10:AC11"/>
    <mergeCell ref="AD10:AD11"/>
    <mergeCell ref="W16:AA17"/>
    <mergeCell ref="AB16:AD17"/>
    <mergeCell ref="A16:A17"/>
    <mergeCell ref="B16:C17"/>
    <mergeCell ref="D16:E17"/>
    <mergeCell ref="F16:H17"/>
    <mergeCell ref="I16:K17"/>
    <mergeCell ref="L16:V17"/>
    <mergeCell ref="A18:A19"/>
    <mergeCell ref="B18:C19"/>
    <mergeCell ref="D18:H19"/>
    <mergeCell ref="I18:J19"/>
    <mergeCell ref="K18:K19"/>
    <mergeCell ref="O18:O19"/>
    <mergeCell ref="B12:C13"/>
    <mergeCell ref="P18:Q19"/>
    <mergeCell ref="R18:V19"/>
    <mergeCell ref="B15:H15"/>
    <mergeCell ref="AA12:AB13"/>
    <mergeCell ref="W30:AA31"/>
    <mergeCell ref="AB30:AD31"/>
    <mergeCell ref="P32:Q33"/>
    <mergeCell ref="AB22:AD23"/>
    <mergeCell ref="A20:A21"/>
    <mergeCell ref="B20:C21"/>
    <mergeCell ref="D20:H21"/>
    <mergeCell ref="I20:J21"/>
    <mergeCell ref="K20:K21"/>
    <mergeCell ref="O20:O21"/>
    <mergeCell ref="P20:Q21"/>
    <mergeCell ref="R20:V21"/>
    <mergeCell ref="W20:AA21"/>
    <mergeCell ref="AB20:AD21"/>
    <mergeCell ref="A22:A23"/>
    <mergeCell ref="B22:C23"/>
    <mergeCell ref="D22:H23"/>
    <mergeCell ref="I22:J23"/>
    <mergeCell ref="K22:K23"/>
    <mergeCell ref="O22:O23"/>
    <mergeCell ref="P22:Q23"/>
    <mergeCell ref="R22:V23"/>
    <mergeCell ref="W22:AA23"/>
    <mergeCell ref="AB26:AD27"/>
    <mergeCell ref="AB24:AD25"/>
    <mergeCell ref="A26:A27"/>
    <mergeCell ref="B26:C27"/>
    <mergeCell ref="D26:H27"/>
    <mergeCell ref="I26:J27"/>
    <mergeCell ref="K26:K27"/>
    <mergeCell ref="O26:O27"/>
    <mergeCell ref="P26:Q27"/>
    <mergeCell ref="R26:V27"/>
    <mergeCell ref="W26:AA27"/>
    <mergeCell ref="A24:A25"/>
    <mergeCell ref="B24:C25"/>
    <mergeCell ref="D24:H25"/>
    <mergeCell ref="I24:J25"/>
    <mergeCell ref="K24:K25"/>
    <mergeCell ref="O24:O25"/>
    <mergeCell ref="P24:Q25"/>
    <mergeCell ref="R24:V25"/>
    <mergeCell ref="W24:AA25"/>
    <mergeCell ref="A40:A41"/>
    <mergeCell ref="B40:C41"/>
    <mergeCell ref="D40:H41"/>
    <mergeCell ref="I40:J41"/>
    <mergeCell ref="K40:K41"/>
    <mergeCell ref="O40:O41"/>
    <mergeCell ref="A34:A35"/>
    <mergeCell ref="B34:C35"/>
    <mergeCell ref="D34:H35"/>
    <mergeCell ref="I34:J35"/>
    <mergeCell ref="K34:K35"/>
    <mergeCell ref="O34:O35"/>
    <mergeCell ref="A36:A37"/>
    <mergeCell ref="B36:C37"/>
    <mergeCell ref="A38:A39"/>
    <mergeCell ref="B38:C39"/>
    <mergeCell ref="D38:H39"/>
    <mergeCell ref="I38:J39"/>
    <mergeCell ref="K38:K39"/>
    <mergeCell ref="O38:O39"/>
    <mergeCell ref="AB34:AD35"/>
    <mergeCell ref="W32:AA33"/>
    <mergeCell ref="AB32:AD33"/>
    <mergeCell ref="P34:Q35"/>
    <mergeCell ref="R34:V35"/>
    <mergeCell ref="W34:AA35"/>
    <mergeCell ref="D36:H37"/>
    <mergeCell ref="I36:J37"/>
    <mergeCell ref="K36:K37"/>
    <mergeCell ref="O36:O37"/>
    <mergeCell ref="P36:Q37"/>
    <mergeCell ref="R36:V37"/>
    <mergeCell ref="O32:O33"/>
    <mergeCell ref="A30:A31"/>
    <mergeCell ref="B30:C31"/>
    <mergeCell ref="D30:E31"/>
    <mergeCell ref="F30:H31"/>
    <mergeCell ref="I30:K31"/>
    <mergeCell ref="L30:V31"/>
    <mergeCell ref="A32:A33"/>
    <mergeCell ref="B32:C33"/>
    <mergeCell ref="D32:H33"/>
    <mergeCell ref="I32:J33"/>
    <mergeCell ref="K32:K33"/>
    <mergeCell ref="R32:V33"/>
    <mergeCell ref="AB40:AD41"/>
    <mergeCell ref="P38:Q39"/>
    <mergeCell ref="R38:V39"/>
    <mergeCell ref="W38:AA39"/>
    <mergeCell ref="AB38:AD39"/>
    <mergeCell ref="W36:AA37"/>
    <mergeCell ref="P40:Q41"/>
    <mergeCell ref="R40:V41"/>
    <mergeCell ref="W40:AA41"/>
    <mergeCell ref="AB36:AD37"/>
    <mergeCell ref="G8:I8"/>
    <mergeCell ref="M8:O8"/>
    <mergeCell ref="P8:R8"/>
    <mergeCell ref="D10:F10"/>
    <mergeCell ref="G10:I10"/>
    <mergeCell ref="J10:L10"/>
    <mergeCell ref="P10:R10"/>
    <mergeCell ref="M10:O11"/>
    <mergeCell ref="B28:H29"/>
  </mergeCells>
  <phoneticPr fontId="3"/>
  <conditionalFormatting sqref="V4:AD13">
    <cfRule type="expression" dxfId="14" priority="1">
      <formula>$I$26=""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9">
    <tabColor theme="5" tint="0.79998168889431442"/>
    <pageSetUpPr fitToPage="1"/>
  </sheetPr>
  <dimension ref="A1:AG49"/>
  <sheetViews>
    <sheetView showGridLines="0" workbookViewId="0">
      <selection activeCell="V4" sqref="V4:AD13"/>
    </sheetView>
  </sheetViews>
  <sheetFormatPr defaultColWidth="9" defaultRowHeight="12.4" x14ac:dyDescent="0.2"/>
  <cols>
    <col min="1" max="1" width="3.1328125" style="731" customWidth="1"/>
    <col min="2" max="2" width="3" style="731" customWidth="1"/>
    <col min="3" max="3" width="8.265625" style="731" customWidth="1"/>
    <col min="4" max="28" width="2.46484375" style="731" customWidth="1"/>
    <col min="29" max="29" width="4.73046875" style="731" customWidth="1"/>
    <col min="30" max="30" width="4.265625" style="731" customWidth="1"/>
    <col min="31" max="31" width="9.59765625" style="731" customWidth="1"/>
    <col min="32" max="49" width="2.59765625" style="731" customWidth="1"/>
    <col min="50" max="62" width="2.3984375" style="731" customWidth="1"/>
    <col min="63" max="16384" width="9" style="731"/>
  </cols>
  <sheetData>
    <row r="1" spans="1:33" ht="34.5" customHeight="1" x14ac:dyDescent="0.2">
      <c r="A1" s="1030" t="str">
        <f>B2</f>
        <v>D</v>
      </c>
      <c r="B1" s="1030"/>
      <c r="C1" s="1031" t="s">
        <v>79</v>
      </c>
      <c r="D1" s="1031"/>
      <c r="E1" s="1031"/>
      <c r="F1" s="727"/>
      <c r="G1" s="727"/>
      <c r="H1" s="728" t="e">
        <f ca="1">OFFSET('R抽選用 (60)'!$AF$61,MATCH('予選(B)'!A1,'R抽選用 (60)'!$Q$56:$Q$67,0),0)</f>
        <v>#N/A</v>
      </c>
      <c r="I1" s="728" t="e">
        <f ca="1">OFFSET('R抽選用 (60)'!$AF$61,MATCH('予選(B)'!A1,'R抽選用 (60)'!$Q$56:$Q$67,0),1)</f>
        <v>#N/A</v>
      </c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9"/>
      <c r="V1" s="730"/>
      <c r="W1" s="730"/>
      <c r="X1" s="730"/>
      <c r="Y1" s="730"/>
      <c r="Z1" s="730"/>
      <c r="AA1" s="730"/>
      <c r="AB1" s="730"/>
      <c r="AC1" s="730"/>
      <c r="AD1" s="730"/>
      <c r="AF1" s="731">
        <f>IFERROR(MATCH(B2,'R抽選用 (60)'!B5:S5,0),0)</f>
        <v>10</v>
      </c>
      <c r="AG1" s="731">
        <f>IF(AF1&gt;AF2,AF1,AF2)</f>
        <v>10</v>
      </c>
    </row>
    <row r="2" spans="1:33" ht="17.100000000000001" customHeight="1" x14ac:dyDescent="0.2">
      <c r="A2" s="732"/>
      <c r="B2" s="1032" t="s">
        <v>245</v>
      </c>
      <c r="C2" s="1033"/>
      <c r="D2" s="975" t="str">
        <f ca="1">B4</f>
        <v>Uスポーツクラブ⑤</v>
      </c>
      <c r="E2" s="976"/>
      <c r="F2" s="977"/>
      <c r="G2" s="975" t="str">
        <f ca="1">B6</f>
        <v>U.F.C DREAM</v>
      </c>
      <c r="H2" s="976"/>
      <c r="I2" s="977"/>
      <c r="J2" s="975" t="str">
        <f ca="1">B8</f>
        <v>FC.PARTIRE</v>
      </c>
      <c r="K2" s="976"/>
      <c r="L2" s="977"/>
      <c r="M2" s="975" t="str">
        <f ca="1">B10</f>
        <v>塩山SSS</v>
      </c>
      <c r="N2" s="976"/>
      <c r="O2" s="977"/>
      <c r="P2" s="975" t="str">
        <f ca="1">B12</f>
        <v>プログレス甲府昭和</v>
      </c>
      <c r="Q2" s="976"/>
      <c r="R2" s="976"/>
      <c r="S2" s="1036" t="s">
        <v>250</v>
      </c>
      <c r="T2" s="1037"/>
      <c r="U2" s="1038"/>
      <c r="V2" s="974" t="s">
        <v>45</v>
      </c>
      <c r="W2" s="974"/>
      <c r="X2" s="974"/>
      <c r="Y2" s="974" t="s">
        <v>46</v>
      </c>
      <c r="Z2" s="974"/>
      <c r="AA2" s="974" t="s">
        <v>63</v>
      </c>
      <c r="AB2" s="974"/>
      <c r="AC2" s="733" t="s">
        <v>64</v>
      </c>
      <c r="AD2" s="1043" t="s">
        <v>44</v>
      </c>
      <c r="AE2" s="734"/>
      <c r="AF2" s="731">
        <f>IFERROR(MATCH(B2,'R抽選用 (60)'!B15:S15,0),0)</f>
        <v>0</v>
      </c>
      <c r="AG2" s="731">
        <f>IF(AF1&gt;AF2,5,15)</f>
        <v>5</v>
      </c>
    </row>
    <row r="3" spans="1:33" ht="17.100000000000001" customHeight="1" x14ac:dyDescent="0.2">
      <c r="A3" s="735"/>
      <c r="B3" s="1034"/>
      <c r="C3" s="1035"/>
      <c r="D3" s="978"/>
      <c r="E3" s="979"/>
      <c r="F3" s="980"/>
      <c r="G3" s="978"/>
      <c r="H3" s="979"/>
      <c r="I3" s="980"/>
      <c r="J3" s="978"/>
      <c r="K3" s="979"/>
      <c r="L3" s="980"/>
      <c r="M3" s="978"/>
      <c r="N3" s="979"/>
      <c r="O3" s="980"/>
      <c r="P3" s="978"/>
      <c r="Q3" s="979"/>
      <c r="R3" s="979"/>
      <c r="S3" s="1039"/>
      <c r="T3" s="1040"/>
      <c r="U3" s="1041"/>
      <c r="V3" s="974"/>
      <c r="W3" s="974"/>
      <c r="X3" s="974"/>
      <c r="Y3" s="974"/>
      <c r="Z3" s="974"/>
      <c r="AA3" s="974"/>
      <c r="AB3" s="974"/>
      <c r="AC3" s="736" t="s">
        <v>65</v>
      </c>
      <c r="AD3" s="1043"/>
      <c r="AE3" s="734"/>
    </row>
    <row r="4" spans="1:33" ht="17.100000000000001" customHeight="1" x14ac:dyDescent="0.2">
      <c r="A4" s="1047">
        <v>1</v>
      </c>
      <c r="B4" s="1049" t="str">
        <f ca="1">OFFSET('R抽選用 (60)'!$B$2,$AG$2+A4,$AG$1)</f>
        <v>Uスポーツクラブ⑤</v>
      </c>
      <c r="C4" s="1001"/>
      <c r="D4" s="1050"/>
      <c r="E4" s="1051"/>
      <c r="F4" s="1052"/>
      <c r="G4" s="1053" t="str">
        <f>IF(G5="","",IF(G5=I5,"△",IF(G5&gt;I5,"○","●")))</f>
        <v>○</v>
      </c>
      <c r="H4" s="1054"/>
      <c r="I4" s="1055"/>
      <c r="J4" s="1053" t="str">
        <f>IF(J5="","",IF(J5=L5,"△",IF(J5&gt;L5,"○","●")))</f>
        <v/>
      </c>
      <c r="K4" s="1054"/>
      <c r="L4" s="1055"/>
      <c r="M4" s="1053" t="str">
        <f>IF(M5="","",IF(M5=O5,"△",IF(M5&gt;O5,"○","●")))</f>
        <v/>
      </c>
      <c r="N4" s="1054"/>
      <c r="O4" s="1055"/>
      <c r="P4" s="1053" t="str">
        <f>IF(P5="","",IF(P5=R5,"△",IF(P5&gt;R5,"○","●")))</f>
        <v>○</v>
      </c>
      <c r="Q4" s="1054"/>
      <c r="R4" s="1055"/>
      <c r="S4" s="975"/>
      <c r="T4" s="976"/>
      <c r="U4" s="977"/>
      <c r="V4" s="974"/>
      <c r="W4" s="974"/>
      <c r="X4" s="974"/>
      <c r="Y4" s="1042"/>
      <c r="Z4" s="974"/>
      <c r="AA4" s="1042"/>
      <c r="AB4" s="974"/>
      <c r="AC4" s="1045"/>
      <c r="AD4" s="1043"/>
      <c r="AE4" s="1044">
        <f>10000*V4+100*AC4+Y4</f>
        <v>0</v>
      </c>
    </row>
    <row r="5" spans="1:33" ht="17.100000000000001" customHeight="1" x14ac:dyDescent="0.2">
      <c r="A5" s="1048"/>
      <c r="B5" s="1002"/>
      <c r="C5" s="1004"/>
      <c r="D5" s="1027"/>
      <c r="E5" s="1028"/>
      <c r="F5" s="1029"/>
      <c r="G5" s="759">
        <f>I20</f>
        <v>4</v>
      </c>
      <c r="H5" s="760" t="s">
        <v>50</v>
      </c>
      <c r="I5" s="761">
        <f>P20</f>
        <v>0</v>
      </c>
      <c r="J5" s="759" t="str">
        <f>I34</f>
        <v/>
      </c>
      <c r="K5" s="760" t="s">
        <v>50</v>
      </c>
      <c r="L5" s="761" t="str">
        <f>P34</f>
        <v/>
      </c>
      <c r="M5" s="759" t="str">
        <f>I38</f>
        <v/>
      </c>
      <c r="N5" s="760" t="s">
        <v>50</v>
      </c>
      <c r="O5" s="761" t="str">
        <f>P38</f>
        <v/>
      </c>
      <c r="P5" s="759">
        <f>I24</f>
        <v>10</v>
      </c>
      <c r="Q5" s="760" t="s">
        <v>50</v>
      </c>
      <c r="R5" s="761">
        <f>P24</f>
        <v>0</v>
      </c>
      <c r="S5" s="978"/>
      <c r="T5" s="979"/>
      <c r="U5" s="980"/>
      <c r="V5" s="974"/>
      <c r="W5" s="974"/>
      <c r="X5" s="974"/>
      <c r="Y5" s="974"/>
      <c r="Z5" s="974"/>
      <c r="AA5" s="974"/>
      <c r="AB5" s="974"/>
      <c r="AC5" s="1046"/>
      <c r="AD5" s="1043"/>
      <c r="AE5" s="1044"/>
    </row>
    <row r="6" spans="1:33" ht="17.100000000000001" customHeight="1" x14ac:dyDescent="0.2">
      <c r="A6" s="974">
        <v>2</v>
      </c>
      <c r="B6" s="1049" t="str">
        <f ca="1">OFFSET('R抽選用 (60)'!$B$2,$AG$2+A6,$AG$1)</f>
        <v>U.F.C DREAM</v>
      </c>
      <c r="C6" s="1001"/>
      <c r="D6" s="1021" t="str">
        <f>IF(D7="","",IF(D7=F7,"△",IF(D7&gt;F7,"○","●")))</f>
        <v>●</v>
      </c>
      <c r="E6" s="1022"/>
      <c r="F6" s="1023"/>
      <c r="G6" s="1024"/>
      <c r="H6" s="1025"/>
      <c r="I6" s="1026"/>
      <c r="J6" s="1021" t="str">
        <f>IF(J7="","",IF(J7=L7,"△",IF(J7&gt;L7,"○","●")))</f>
        <v/>
      </c>
      <c r="K6" s="1022"/>
      <c r="L6" s="1023"/>
      <c r="M6" s="1021" t="str">
        <f>IF(M7="","",IF(M7=O7,"△",IF(M7&gt;O7,"○","●")))</f>
        <v>●</v>
      </c>
      <c r="N6" s="1022"/>
      <c r="O6" s="1023"/>
      <c r="P6" s="1021" t="str">
        <f>IF(P7="","",IF(P7=R7,"△",IF(P7&gt;R7,"○","●")))</f>
        <v/>
      </c>
      <c r="Q6" s="1022"/>
      <c r="R6" s="1023"/>
      <c r="S6" s="975"/>
      <c r="T6" s="976"/>
      <c r="U6" s="977"/>
      <c r="V6" s="974"/>
      <c r="W6" s="974"/>
      <c r="X6" s="974"/>
      <c r="Y6" s="1042"/>
      <c r="Z6" s="974"/>
      <c r="AA6" s="1042"/>
      <c r="AB6" s="974"/>
      <c r="AC6" s="1045"/>
      <c r="AD6" s="1043"/>
      <c r="AE6" s="1044">
        <f>10000*V6+100*AC6+Y6</f>
        <v>0</v>
      </c>
    </row>
    <row r="7" spans="1:33" ht="17.100000000000001" customHeight="1" x14ac:dyDescent="0.2">
      <c r="A7" s="974"/>
      <c r="B7" s="1002"/>
      <c r="C7" s="1004"/>
      <c r="D7" s="763">
        <f>IF(G4="","",I5)</f>
        <v>0</v>
      </c>
      <c r="E7" s="760" t="s">
        <v>50</v>
      </c>
      <c r="F7" s="762">
        <f>IF(G4="","",G5)</f>
        <v>4</v>
      </c>
      <c r="G7" s="1027"/>
      <c r="H7" s="1028"/>
      <c r="I7" s="1029"/>
      <c r="J7" s="759" t="str">
        <f>I40</f>
        <v/>
      </c>
      <c r="K7" s="760" t="s">
        <v>50</v>
      </c>
      <c r="L7" s="761" t="str">
        <f>P40</f>
        <v/>
      </c>
      <c r="M7" s="759">
        <f>I26</f>
        <v>2</v>
      </c>
      <c r="N7" s="760" t="s">
        <v>50</v>
      </c>
      <c r="O7" s="761">
        <f>P26</f>
        <v>3</v>
      </c>
      <c r="P7" s="759" t="str">
        <f>I36</f>
        <v/>
      </c>
      <c r="Q7" s="760" t="s">
        <v>50</v>
      </c>
      <c r="R7" s="761" t="str">
        <f>P36</f>
        <v/>
      </c>
      <c r="S7" s="978"/>
      <c r="T7" s="979"/>
      <c r="U7" s="980"/>
      <c r="V7" s="974"/>
      <c r="W7" s="974"/>
      <c r="X7" s="974"/>
      <c r="Y7" s="974"/>
      <c r="Z7" s="974"/>
      <c r="AA7" s="974"/>
      <c r="AB7" s="974"/>
      <c r="AC7" s="1046"/>
      <c r="AD7" s="1043"/>
      <c r="AE7" s="1044"/>
    </row>
    <row r="8" spans="1:33" ht="17.100000000000001" customHeight="1" x14ac:dyDescent="0.2">
      <c r="A8" s="1047">
        <v>3</v>
      </c>
      <c r="B8" s="1049" t="str">
        <f ca="1">OFFSET('R抽選用 (60)'!$B$2,$AG$2+A8,$AG$1)</f>
        <v>FC.PARTIRE</v>
      </c>
      <c r="C8" s="1001"/>
      <c r="D8" s="1021" t="str">
        <f>IF(D9="","",IF(D9=F9,"△",IF(D9&gt;F9,"○","●")))</f>
        <v/>
      </c>
      <c r="E8" s="1022"/>
      <c r="F8" s="1023"/>
      <c r="G8" s="1021" t="str">
        <f>IF(G9="","",IF(G9=I9,"△",IF(G9&gt;I9,"○","●")))</f>
        <v/>
      </c>
      <c r="H8" s="1022"/>
      <c r="I8" s="1023"/>
      <c r="J8" s="1024"/>
      <c r="K8" s="1025"/>
      <c r="L8" s="1026"/>
      <c r="M8" s="1021" t="str">
        <f>IF(M9="","",IF(M9=O9,"△",IF(M9&gt;O9,"○","●")))</f>
        <v>●</v>
      </c>
      <c r="N8" s="1022"/>
      <c r="O8" s="1023"/>
      <c r="P8" s="1021" t="str">
        <f>IF(P9="","",IF(P9=R9,"△",IF(P9&gt;R9,"○","●")))</f>
        <v>△</v>
      </c>
      <c r="Q8" s="1022"/>
      <c r="R8" s="1023"/>
      <c r="S8" s="975"/>
      <c r="T8" s="976"/>
      <c r="U8" s="977"/>
      <c r="V8" s="974"/>
      <c r="W8" s="974"/>
      <c r="X8" s="974"/>
      <c r="Y8" s="1042"/>
      <c r="Z8" s="974"/>
      <c r="AA8" s="1042"/>
      <c r="AB8" s="974"/>
      <c r="AC8" s="1045"/>
      <c r="AD8" s="1043"/>
      <c r="AE8" s="1044">
        <f>10000*V8+100*AC8+Y8</f>
        <v>0</v>
      </c>
    </row>
    <row r="9" spans="1:33" ht="17.100000000000001" customHeight="1" x14ac:dyDescent="0.2">
      <c r="A9" s="1048"/>
      <c r="B9" s="1002"/>
      <c r="C9" s="1004"/>
      <c r="D9" s="763" t="str">
        <f>IF(J4="","",L5)</f>
        <v/>
      </c>
      <c r="E9" s="760" t="s">
        <v>50</v>
      </c>
      <c r="F9" s="762" t="str">
        <f>IF(J4="","",J5)</f>
        <v/>
      </c>
      <c r="G9" s="763" t="str">
        <f>IF(J6="","",L7)</f>
        <v/>
      </c>
      <c r="H9" s="760" t="s">
        <v>50</v>
      </c>
      <c r="I9" s="762" t="str">
        <f>IF(J6="","",J7)</f>
        <v/>
      </c>
      <c r="J9" s="1027"/>
      <c r="K9" s="1028"/>
      <c r="L9" s="1029"/>
      <c r="M9" s="759">
        <f>I22</f>
        <v>0</v>
      </c>
      <c r="N9" s="760" t="s">
        <v>50</v>
      </c>
      <c r="O9" s="761">
        <f>P22</f>
        <v>8</v>
      </c>
      <c r="P9" s="759">
        <f>I18</f>
        <v>3</v>
      </c>
      <c r="Q9" s="760" t="s">
        <v>50</v>
      </c>
      <c r="R9" s="761">
        <f>P18</f>
        <v>3</v>
      </c>
      <c r="S9" s="978"/>
      <c r="T9" s="979"/>
      <c r="U9" s="980"/>
      <c r="V9" s="974"/>
      <c r="W9" s="974"/>
      <c r="X9" s="974"/>
      <c r="Y9" s="974"/>
      <c r="Z9" s="974"/>
      <c r="AA9" s="974"/>
      <c r="AB9" s="974"/>
      <c r="AC9" s="1046"/>
      <c r="AD9" s="1043"/>
      <c r="AE9" s="1044"/>
    </row>
    <row r="10" spans="1:33" ht="17.100000000000001" customHeight="1" x14ac:dyDescent="0.2">
      <c r="A10" s="974">
        <v>4</v>
      </c>
      <c r="B10" s="1049" t="str">
        <f ca="1">OFFSET('R抽選用 (60)'!$B$2,$AG$2+A10,$AG$1)</f>
        <v>塩山SSS</v>
      </c>
      <c r="C10" s="1001"/>
      <c r="D10" s="1021" t="str">
        <f>IF(AND(D11="",D11=F11),"",IF(D11&gt;F11,"○",IF(D11&lt;F11,"●",IF(AND(D11&gt;=0,D11=F11),"△"))))</f>
        <v/>
      </c>
      <c r="E10" s="1022"/>
      <c r="F10" s="1023"/>
      <c r="G10" s="1021" t="str">
        <f>IF(AND(G11="",G11=I11),"",IF(G11&gt;I11,"○",IF(G11&lt;I11,"●",IF(AND(G11&gt;=0,G11=I11),"△"))))</f>
        <v>○</v>
      </c>
      <c r="H10" s="1022"/>
      <c r="I10" s="1023"/>
      <c r="J10" s="1021" t="str">
        <f>IF(AND(J11="",J11=L11),"",IF(J11&gt;L11,"○",IF(J11&lt;L11,"●",IF(AND(J11&gt;=0,J11=L11),"△"))))</f>
        <v>○</v>
      </c>
      <c r="K10" s="1022"/>
      <c r="L10" s="1023"/>
      <c r="M10" s="1024"/>
      <c r="N10" s="1025"/>
      <c r="O10" s="1026"/>
      <c r="P10" s="1021" t="str">
        <f>IF(AND(P11="",P11=R11),"",IF(P11&gt;R11,"○",IF(P11&lt;R11,"●",IF(AND(P11&gt;=0,P11=R11),"△"))))</f>
        <v/>
      </c>
      <c r="Q10" s="1022"/>
      <c r="R10" s="1023"/>
      <c r="S10" s="975"/>
      <c r="T10" s="976"/>
      <c r="U10" s="977"/>
      <c r="V10" s="974"/>
      <c r="W10" s="974"/>
      <c r="X10" s="974"/>
      <c r="Y10" s="1042"/>
      <c r="Z10" s="974"/>
      <c r="AA10" s="1042"/>
      <c r="AB10" s="974"/>
      <c r="AC10" s="1045"/>
      <c r="AD10" s="1043"/>
      <c r="AE10" s="1044">
        <f>10000*V10+100*AC10+Y10</f>
        <v>0</v>
      </c>
    </row>
    <row r="11" spans="1:33" ht="17.100000000000001" customHeight="1" x14ac:dyDescent="0.2">
      <c r="A11" s="974"/>
      <c r="B11" s="1002"/>
      <c r="C11" s="1004"/>
      <c r="D11" s="763" t="str">
        <f>IF(M4="","",O5)</f>
        <v/>
      </c>
      <c r="E11" s="760" t="s">
        <v>50</v>
      </c>
      <c r="F11" s="762" t="str">
        <f>IF(M4="","",M5)</f>
        <v/>
      </c>
      <c r="G11" s="763">
        <f>IF(M6="","",O7)</f>
        <v>3</v>
      </c>
      <c r="H11" s="760" t="s">
        <v>50</v>
      </c>
      <c r="I11" s="762">
        <f>IF(M6="","",M7)</f>
        <v>2</v>
      </c>
      <c r="J11" s="763">
        <f>IF(M8="","",O9)</f>
        <v>8</v>
      </c>
      <c r="K11" s="760" t="s">
        <v>50</v>
      </c>
      <c r="L11" s="762">
        <f>IF(M8="","",M9)</f>
        <v>0</v>
      </c>
      <c r="M11" s="1027"/>
      <c r="N11" s="1028"/>
      <c r="O11" s="1029"/>
      <c r="P11" s="759" t="str">
        <f>I32</f>
        <v/>
      </c>
      <c r="Q11" s="760" t="s">
        <v>50</v>
      </c>
      <c r="R11" s="761" t="str">
        <f>P32</f>
        <v/>
      </c>
      <c r="S11" s="978"/>
      <c r="T11" s="979"/>
      <c r="U11" s="980"/>
      <c r="V11" s="974"/>
      <c r="W11" s="974"/>
      <c r="X11" s="974"/>
      <c r="Y11" s="974"/>
      <c r="Z11" s="974"/>
      <c r="AA11" s="974"/>
      <c r="AB11" s="974"/>
      <c r="AC11" s="1046"/>
      <c r="AD11" s="1043"/>
      <c r="AE11" s="1044"/>
    </row>
    <row r="12" spans="1:33" ht="17.100000000000001" customHeight="1" x14ac:dyDescent="0.2">
      <c r="A12" s="1047">
        <v>5</v>
      </c>
      <c r="B12" s="1049" t="str">
        <f ca="1">OFFSET('R抽選用 (60)'!$B$2,$AG$2+A12,$AG$1)</f>
        <v>プログレス甲府昭和</v>
      </c>
      <c r="C12" s="1001"/>
      <c r="D12" s="1021" t="str">
        <f>IF(AND(D13="",D13=F13),"",IF(D13&gt;F13,"○",IF(D13&lt;F13,"●",IF(AND(D13&gt;=0,D13=F13),"△"))))</f>
        <v>●</v>
      </c>
      <c r="E12" s="1022"/>
      <c r="F12" s="1023"/>
      <c r="G12" s="1021" t="str">
        <f>IF(AND(G13="",G13=I13),"",IF(G13&gt;I13,"○",IF(G13&lt;I13,"●",IF(AND(G13&gt;=0,G13=I13),"△"))))</f>
        <v/>
      </c>
      <c r="H12" s="1022"/>
      <c r="I12" s="1023"/>
      <c r="J12" s="1021" t="str">
        <f>IF(AND(J13="",J13=L13),"",IF(J13&gt;L13,"○",IF(J13&lt;L13,"●",IF(AND(J13&gt;=0,J13=L13),"△"))))</f>
        <v>△</v>
      </c>
      <c r="K12" s="1022"/>
      <c r="L12" s="1023"/>
      <c r="M12" s="1021" t="str">
        <f>IF(AND(M13="",M13=O13),"",IF(M13&gt;O13,"○",IF(M13&lt;O13,"●",IF(AND(M13&gt;=0,M13=O13),"△"))))</f>
        <v/>
      </c>
      <c r="N12" s="1022"/>
      <c r="O12" s="1023"/>
      <c r="P12" s="1024"/>
      <c r="Q12" s="1025"/>
      <c r="R12" s="1026"/>
      <c r="S12" s="975"/>
      <c r="T12" s="976"/>
      <c r="U12" s="977"/>
      <c r="V12" s="974"/>
      <c r="W12" s="974"/>
      <c r="X12" s="974"/>
      <c r="Y12" s="1042"/>
      <c r="Z12" s="974"/>
      <c r="AA12" s="1042"/>
      <c r="AB12" s="974"/>
      <c r="AC12" s="1045"/>
      <c r="AD12" s="1043"/>
      <c r="AE12" s="1044">
        <f>10000*V12+100*AC12+Y12</f>
        <v>0</v>
      </c>
    </row>
    <row r="13" spans="1:33" ht="17.100000000000001" customHeight="1" x14ac:dyDescent="0.2">
      <c r="A13" s="1048"/>
      <c r="B13" s="1002"/>
      <c r="C13" s="1004"/>
      <c r="D13" s="763">
        <f>IF(P4="","",R5)</f>
        <v>0</v>
      </c>
      <c r="E13" s="760" t="s">
        <v>50</v>
      </c>
      <c r="F13" s="762">
        <f>IF(P4="","",P5)</f>
        <v>10</v>
      </c>
      <c r="G13" s="763" t="str">
        <f>IF(P6="","",R7)</f>
        <v/>
      </c>
      <c r="H13" s="760" t="s">
        <v>50</v>
      </c>
      <c r="I13" s="762" t="str">
        <f>IF(P6="","",P7)</f>
        <v/>
      </c>
      <c r="J13" s="763">
        <f>IF(P8="","",R9)</f>
        <v>3</v>
      </c>
      <c r="K13" s="760" t="s">
        <v>50</v>
      </c>
      <c r="L13" s="762">
        <f>IF(P8="","",P9)</f>
        <v>3</v>
      </c>
      <c r="M13" s="763" t="str">
        <f>IF(P10="","",R11)</f>
        <v/>
      </c>
      <c r="N13" s="760" t="s">
        <v>50</v>
      </c>
      <c r="O13" s="762" t="str">
        <f>IF(P10="","",P11)</f>
        <v/>
      </c>
      <c r="P13" s="1027"/>
      <c r="Q13" s="1028"/>
      <c r="R13" s="1029"/>
      <c r="S13" s="978"/>
      <c r="T13" s="979"/>
      <c r="U13" s="980"/>
      <c r="V13" s="974"/>
      <c r="W13" s="974"/>
      <c r="X13" s="974"/>
      <c r="Y13" s="974"/>
      <c r="Z13" s="974"/>
      <c r="AA13" s="974"/>
      <c r="AB13" s="974"/>
      <c r="AC13" s="1046"/>
      <c r="AD13" s="1043"/>
      <c r="AE13" s="1044"/>
    </row>
    <row r="14" spans="1:33" ht="17.100000000000001" customHeight="1" x14ac:dyDescent="0.2"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8"/>
      <c r="U14" s="738"/>
      <c r="V14" s="737"/>
      <c r="W14" s="737"/>
      <c r="X14" s="737"/>
      <c r="Y14" s="737"/>
      <c r="Z14" s="737"/>
      <c r="AA14" s="737"/>
      <c r="AB14" s="737"/>
      <c r="AC14" s="739">
        <f>SUM(AC4:AC13)</f>
        <v>0</v>
      </c>
      <c r="AD14" s="734"/>
      <c r="AE14" s="734"/>
    </row>
    <row r="15" spans="1:33" ht="17.100000000000001" customHeight="1" x14ac:dyDescent="0.2">
      <c r="B15" s="1020"/>
      <c r="C15" s="1020"/>
      <c r="D15" s="1020"/>
      <c r="E15" s="1020"/>
      <c r="F15" s="1020"/>
      <c r="G15" s="1020"/>
      <c r="H15" s="1020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8"/>
      <c r="T15" s="738"/>
      <c r="U15" s="738"/>
      <c r="V15" s="737"/>
      <c r="W15" s="737"/>
      <c r="X15" s="737"/>
      <c r="Y15" s="737"/>
      <c r="Z15" s="737"/>
      <c r="AA15" s="737"/>
      <c r="AB15" s="737"/>
      <c r="AC15" s="737"/>
      <c r="AD15" s="734"/>
      <c r="AE15" s="734"/>
    </row>
    <row r="16" spans="1:33" ht="17.100000000000001" customHeight="1" x14ac:dyDescent="0.2">
      <c r="A16" s="1014" t="s">
        <v>0</v>
      </c>
      <c r="B16" s="1016">
        <f>'R抽選用 (60)'!E3</f>
        <v>45424</v>
      </c>
      <c r="C16" s="1017"/>
      <c r="D16" s="999" t="str">
        <f>B2</f>
        <v>D</v>
      </c>
      <c r="E16" s="1000"/>
      <c r="F16" s="1000" t="s">
        <v>79</v>
      </c>
      <c r="G16" s="1000"/>
      <c r="H16" s="1000"/>
      <c r="I16" s="1000" t="s">
        <v>53</v>
      </c>
      <c r="J16" s="1000"/>
      <c r="K16" s="1000"/>
      <c r="L16" s="1000" t="str">
        <f ca="1">OFFSET('R抽選用 (60)'!$A$5,AG2-4,AG1)</f>
        <v>Uスポーツドリームピッチ</v>
      </c>
      <c r="M16" s="1000"/>
      <c r="N16" s="1000"/>
      <c r="O16" s="1000"/>
      <c r="P16" s="1000"/>
      <c r="Q16" s="1000"/>
      <c r="R16" s="1000"/>
      <c r="S16" s="1000"/>
      <c r="T16" s="1000"/>
      <c r="U16" s="1000"/>
      <c r="V16" s="1001"/>
      <c r="W16" s="975" t="s">
        <v>48</v>
      </c>
      <c r="X16" s="976"/>
      <c r="Y16" s="976"/>
      <c r="Z16" s="976"/>
      <c r="AA16" s="977"/>
      <c r="AB16" s="974" t="s">
        <v>2</v>
      </c>
      <c r="AC16" s="974"/>
      <c r="AD16" s="974"/>
      <c r="AE16" s="738"/>
    </row>
    <row r="17" spans="1:31" ht="17.100000000000001" customHeight="1" x14ac:dyDescent="0.2">
      <c r="A17" s="1015"/>
      <c r="B17" s="1018"/>
      <c r="C17" s="1019"/>
      <c r="D17" s="1002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4"/>
      <c r="W17" s="978"/>
      <c r="X17" s="979"/>
      <c r="Y17" s="979"/>
      <c r="Z17" s="979"/>
      <c r="AA17" s="980"/>
      <c r="AB17" s="974"/>
      <c r="AC17" s="974"/>
      <c r="AD17" s="974"/>
      <c r="AE17" s="738"/>
    </row>
    <row r="18" spans="1:31" ht="17.100000000000001" customHeight="1" x14ac:dyDescent="0.25">
      <c r="A18" s="981">
        <v>1</v>
      </c>
      <c r="B18" s="983">
        <v>0.4375</v>
      </c>
      <c r="C18" s="984"/>
      <c r="D18" s="988" t="str">
        <f ca="1">B8</f>
        <v>FC.PARTIRE</v>
      </c>
      <c r="E18" s="988"/>
      <c r="F18" s="988"/>
      <c r="G18" s="988"/>
      <c r="H18" s="988"/>
      <c r="I18" s="989">
        <f>IF(L18:L19="","",(L18+L19))</f>
        <v>3</v>
      </c>
      <c r="J18" s="990"/>
      <c r="K18" s="993" t="s">
        <v>51</v>
      </c>
      <c r="L18" s="742">
        <v>0</v>
      </c>
      <c r="M18" s="740" t="s">
        <v>50</v>
      </c>
      <c r="N18" s="742">
        <v>3</v>
      </c>
      <c r="O18" s="995" t="s">
        <v>52</v>
      </c>
      <c r="P18" s="990">
        <f>IF(N18:N19="","",(N18+N19))</f>
        <v>3</v>
      </c>
      <c r="Q18" s="997"/>
      <c r="R18" s="988" t="str">
        <f ca="1">B12</f>
        <v>プログレス甲府昭和</v>
      </c>
      <c r="S18" s="988"/>
      <c r="T18" s="988"/>
      <c r="U18" s="988"/>
      <c r="V18" s="988"/>
      <c r="W18" s="974" t="str">
        <f ca="1">B6</f>
        <v>U.F.C DREAM</v>
      </c>
      <c r="X18" s="974"/>
      <c r="Y18" s="1013"/>
      <c r="Z18" s="1013"/>
      <c r="AA18" s="1013"/>
      <c r="AB18" s="974" t="str">
        <f ca="1">B10</f>
        <v>塩山SSS</v>
      </c>
      <c r="AC18" s="974"/>
      <c r="AD18" s="974"/>
      <c r="AE18" s="738"/>
    </row>
    <row r="19" spans="1:31" ht="17.100000000000001" customHeight="1" x14ac:dyDescent="0.25">
      <c r="A19" s="982"/>
      <c r="B19" s="985"/>
      <c r="C19" s="986"/>
      <c r="D19" s="988"/>
      <c r="E19" s="988"/>
      <c r="F19" s="988"/>
      <c r="G19" s="988"/>
      <c r="H19" s="988"/>
      <c r="I19" s="991"/>
      <c r="J19" s="992"/>
      <c r="K19" s="994"/>
      <c r="L19" s="743">
        <v>3</v>
      </c>
      <c r="M19" s="741" t="s">
        <v>50</v>
      </c>
      <c r="N19" s="743">
        <v>0</v>
      </c>
      <c r="O19" s="996"/>
      <c r="P19" s="992"/>
      <c r="Q19" s="998"/>
      <c r="R19" s="988"/>
      <c r="S19" s="988"/>
      <c r="T19" s="988"/>
      <c r="U19" s="988"/>
      <c r="V19" s="988"/>
      <c r="W19" s="974"/>
      <c r="X19" s="974"/>
      <c r="Y19" s="1013"/>
      <c r="Z19" s="1013"/>
      <c r="AA19" s="1013"/>
      <c r="AB19" s="974"/>
      <c r="AC19" s="974"/>
      <c r="AD19" s="974"/>
      <c r="AE19" s="738"/>
    </row>
    <row r="20" spans="1:31" ht="17.100000000000001" customHeight="1" x14ac:dyDescent="0.25">
      <c r="A20" s="981">
        <v>2</v>
      </c>
      <c r="B20" s="983">
        <v>0.47222222222222227</v>
      </c>
      <c r="C20" s="984"/>
      <c r="D20" s="988" t="str">
        <f ca="1">B4</f>
        <v>Uスポーツクラブ⑤</v>
      </c>
      <c r="E20" s="988"/>
      <c r="F20" s="988"/>
      <c r="G20" s="988"/>
      <c r="H20" s="988"/>
      <c r="I20" s="989">
        <f>IF(L20:L21="","",(L20+L21))</f>
        <v>4</v>
      </c>
      <c r="J20" s="990"/>
      <c r="K20" s="993" t="s">
        <v>51</v>
      </c>
      <c r="L20" s="742">
        <v>1</v>
      </c>
      <c r="M20" s="740" t="s">
        <v>50</v>
      </c>
      <c r="N20" s="742">
        <v>0</v>
      </c>
      <c r="O20" s="995" t="s">
        <v>52</v>
      </c>
      <c r="P20" s="990">
        <f>IF(N20:N21="","",(N20+N21))</f>
        <v>0</v>
      </c>
      <c r="Q20" s="997"/>
      <c r="R20" s="988" t="str">
        <f ca="1">B6</f>
        <v>U.F.C DREAM</v>
      </c>
      <c r="S20" s="988"/>
      <c r="T20" s="988"/>
      <c r="U20" s="988"/>
      <c r="V20" s="988"/>
      <c r="W20" s="974" t="str">
        <f ca="1">B8</f>
        <v>FC.PARTIRE</v>
      </c>
      <c r="X20" s="974"/>
      <c r="Y20" s="1013"/>
      <c r="Z20" s="1013"/>
      <c r="AA20" s="1013"/>
      <c r="AB20" s="974" t="str">
        <f ca="1">B12</f>
        <v>プログレス甲府昭和</v>
      </c>
      <c r="AC20" s="974"/>
      <c r="AD20" s="974"/>
      <c r="AE20" s="738"/>
    </row>
    <row r="21" spans="1:31" ht="17.100000000000001" customHeight="1" x14ac:dyDescent="0.25">
      <c r="A21" s="982"/>
      <c r="B21" s="985"/>
      <c r="C21" s="986"/>
      <c r="D21" s="988"/>
      <c r="E21" s="988"/>
      <c r="F21" s="988"/>
      <c r="G21" s="988"/>
      <c r="H21" s="988"/>
      <c r="I21" s="991"/>
      <c r="J21" s="992"/>
      <c r="K21" s="994"/>
      <c r="L21" s="743">
        <v>3</v>
      </c>
      <c r="M21" s="741" t="s">
        <v>50</v>
      </c>
      <c r="N21" s="743">
        <v>0</v>
      </c>
      <c r="O21" s="996"/>
      <c r="P21" s="992"/>
      <c r="Q21" s="998"/>
      <c r="R21" s="988"/>
      <c r="S21" s="988"/>
      <c r="T21" s="988"/>
      <c r="U21" s="988"/>
      <c r="V21" s="988"/>
      <c r="W21" s="974"/>
      <c r="X21" s="974"/>
      <c r="Y21" s="1013"/>
      <c r="Z21" s="1013"/>
      <c r="AA21" s="1013"/>
      <c r="AB21" s="974"/>
      <c r="AC21" s="974"/>
      <c r="AD21" s="974"/>
      <c r="AE21" s="738"/>
    </row>
    <row r="22" spans="1:31" ht="17.100000000000001" customHeight="1" x14ac:dyDescent="0.25">
      <c r="A22" s="981">
        <v>3</v>
      </c>
      <c r="B22" s="983">
        <v>0.50694444444444442</v>
      </c>
      <c r="C22" s="984"/>
      <c r="D22" s="1007" t="str">
        <f ca="1">B8</f>
        <v>FC.PARTIRE</v>
      </c>
      <c r="E22" s="1008"/>
      <c r="F22" s="1008"/>
      <c r="G22" s="1008"/>
      <c r="H22" s="1009"/>
      <c r="I22" s="989">
        <f>IF(L22:L23="","",(L22+L23))</f>
        <v>0</v>
      </c>
      <c r="J22" s="990"/>
      <c r="K22" s="1005" t="s">
        <v>51</v>
      </c>
      <c r="L22" s="740">
        <v>0</v>
      </c>
      <c r="M22" s="740" t="s">
        <v>50</v>
      </c>
      <c r="N22" s="740">
        <v>3</v>
      </c>
      <c r="O22" s="1005" t="s">
        <v>52</v>
      </c>
      <c r="P22" s="990">
        <f>IF(N22:N23="","",(N22+N23))</f>
        <v>8</v>
      </c>
      <c r="Q22" s="997"/>
      <c r="R22" s="999" t="str">
        <f ca="1">B10</f>
        <v>塩山SSS</v>
      </c>
      <c r="S22" s="1000"/>
      <c r="T22" s="1000"/>
      <c r="U22" s="1000"/>
      <c r="V22" s="1001"/>
      <c r="W22" s="974" t="str">
        <f ca="1">B4</f>
        <v>Uスポーツクラブ⑤</v>
      </c>
      <c r="X22" s="974"/>
      <c r="Y22" s="1013"/>
      <c r="Z22" s="1013"/>
      <c r="AA22" s="1013"/>
      <c r="AB22" s="974" t="str">
        <f ca="1">B6</f>
        <v>U.F.C DREAM</v>
      </c>
      <c r="AC22" s="974"/>
      <c r="AD22" s="974"/>
      <c r="AE22" s="738"/>
    </row>
    <row r="23" spans="1:31" ht="17.100000000000001" customHeight="1" x14ac:dyDescent="0.25">
      <c r="A23" s="982"/>
      <c r="B23" s="985"/>
      <c r="C23" s="986"/>
      <c r="D23" s="1010"/>
      <c r="E23" s="1011"/>
      <c r="F23" s="1011"/>
      <c r="G23" s="1011"/>
      <c r="H23" s="1012"/>
      <c r="I23" s="991"/>
      <c r="J23" s="992"/>
      <c r="K23" s="1006"/>
      <c r="L23" s="741">
        <v>0</v>
      </c>
      <c r="M23" s="741" t="s">
        <v>50</v>
      </c>
      <c r="N23" s="741">
        <v>5</v>
      </c>
      <c r="O23" s="1006"/>
      <c r="P23" s="992"/>
      <c r="Q23" s="998"/>
      <c r="R23" s="1002"/>
      <c r="S23" s="1003"/>
      <c r="T23" s="1003"/>
      <c r="U23" s="1003"/>
      <c r="V23" s="1004"/>
      <c r="W23" s="974"/>
      <c r="X23" s="974"/>
      <c r="Y23" s="1013"/>
      <c r="Z23" s="1013"/>
      <c r="AA23" s="1013"/>
      <c r="AB23" s="974"/>
      <c r="AC23" s="974"/>
      <c r="AD23" s="974"/>
      <c r="AE23" s="738"/>
    </row>
    <row r="24" spans="1:31" ht="17.100000000000001" customHeight="1" x14ac:dyDescent="0.25">
      <c r="A24" s="981">
        <v>4</v>
      </c>
      <c r="B24" s="983">
        <v>0.54166666666666663</v>
      </c>
      <c r="C24" s="984"/>
      <c r="D24" s="999" t="str">
        <f ca="1">B4</f>
        <v>Uスポーツクラブ⑤</v>
      </c>
      <c r="E24" s="1000"/>
      <c r="F24" s="1000"/>
      <c r="G24" s="1000"/>
      <c r="H24" s="1001"/>
      <c r="I24" s="989">
        <f>IF(L24:L25="","",(L24+L25))</f>
        <v>10</v>
      </c>
      <c r="J24" s="990"/>
      <c r="K24" s="1005" t="s">
        <v>51</v>
      </c>
      <c r="L24" s="740">
        <v>6</v>
      </c>
      <c r="M24" s="740" t="s">
        <v>50</v>
      </c>
      <c r="N24" s="740">
        <v>0</v>
      </c>
      <c r="O24" s="1005" t="s">
        <v>52</v>
      </c>
      <c r="P24" s="990">
        <f>IF(N24:N25="","",(N24+N25))</f>
        <v>0</v>
      </c>
      <c r="Q24" s="997"/>
      <c r="R24" s="999" t="str">
        <f ca="1">B12</f>
        <v>プログレス甲府昭和</v>
      </c>
      <c r="S24" s="1000"/>
      <c r="T24" s="1000"/>
      <c r="U24" s="1000"/>
      <c r="V24" s="1001"/>
      <c r="W24" s="975" t="str">
        <f ca="1">B10</f>
        <v>塩山SSS</v>
      </c>
      <c r="X24" s="976"/>
      <c r="Y24" s="976"/>
      <c r="Z24" s="976"/>
      <c r="AA24" s="977"/>
      <c r="AB24" s="974" t="str">
        <f t="shared" ref="AB24" ca="1" si="0">B8</f>
        <v>FC.PARTIRE</v>
      </c>
      <c r="AC24" s="974"/>
      <c r="AD24" s="974"/>
      <c r="AE24" s="738"/>
    </row>
    <row r="25" spans="1:31" ht="17.100000000000001" customHeight="1" x14ac:dyDescent="0.25">
      <c r="A25" s="982"/>
      <c r="B25" s="985"/>
      <c r="C25" s="986"/>
      <c r="D25" s="1002"/>
      <c r="E25" s="1003"/>
      <c r="F25" s="1003"/>
      <c r="G25" s="1003"/>
      <c r="H25" s="1004"/>
      <c r="I25" s="991"/>
      <c r="J25" s="992"/>
      <c r="K25" s="1006"/>
      <c r="L25" s="741">
        <v>4</v>
      </c>
      <c r="M25" s="741" t="s">
        <v>50</v>
      </c>
      <c r="N25" s="741">
        <v>0</v>
      </c>
      <c r="O25" s="1006"/>
      <c r="P25" s="992"/>
      <c r="Q25" s="998"/>
      <c r="R25" s="1002"/>
      <c r="S25" s="1003"/>
      <c r="T25" s="1003"/>
      <c r="U25" s="1003"/>
      <c r="V25" s="1004"/>
      <c r="W25" s="978"/>
      <c r="X25" s="979"/>
      <c r="Y25" s="979"/>
      <c r="Z25" s="979"/>
      <c r="AA25" s="980"/>
      <c r="AB25" s="974"/>
      <c r="AC25" s="974"/>
      <c r="AD25" s="974"/>
      <c r="AE25" s="738"/>
    </row>
    <row r="26" spans="1:31" ht="17.100000000000001" customHeight="1" x14ac:dyDescent="0.25">
      <c r="A26" s="981">
        <v>5</v>
      </c>
      <c r="B26" s="983">
        <v>0.57638888888888895</v>
      </c>
      <c r="C26" s="984"/>
      <c r="D26" s="987" t="str">
        <f ca="1">B6</f>
        <v>U.F.C DREAM</v>
      </c>
      <c r="E26" s="987"/>
      <c r="F26" s="987"/>
      <c r="G26" s="987"/>
      <c r="H26" s="987"/>
      <c r="I26" s="989">
        <f>IF(L26:L27="","",(L26+L27))</f>
        <v>2</v>
      </c>
      <c r="J26" s="990"/>
      <c r="K26" s="993" t="s">
        <v>51</v>
      </c>
      <c r="L26" s="742">
        <v>0</v>
      </c>
      <c r="M26" s="740" t="s">
        <v>50</v>
      </c>
      <c r="N26" s="742">
        <v>2</v>
      </c>
      <c r="O26" s="995" t="s">
        <v>52</v>
      </c>
      <c r="P26" s="990">
        <f>IF(N26:N27="","",(N26+N27))</f>
        <v>3</v>
      </c>
      <c r="Q26" s="997"/>
      <c r="R26" s="987" t="str">
        <f ca="1">B10</f>
        <v>塩山SSS</v>
      </c>
      <c r="S26" s="987"/>
      <c r="T26" s="987"/>
      <c r="U26" s="987"/>
      <c r="V26" s="987"/>
      <c r="W26" s="975" t="str">
        <f ca="1">R24</f>
        <v>プログレス甲府昭和</v>
      </c>
      <c r="X26" s="976"/>
      <c r="Y26" s="976"/>
      <c r="Z26" s="976"/>
      <c r="AA26" s="977"/>
      <c r="AB26" s="974" t="str">
        <f t="shared" ref="AB26" ca="1" si="1">B4</f>
        <v>Uスポーツクラブ⑤</v>
      </c>
      <c r="AC26" s="974"/>
      <c r="AD26" s="974"/>
      <c r="AE26" s="738"/>
    </row>
    <row r="27" spans="1:31" ht="17.100000000000001" customHeight="1" x14ac:dyDescent="0.25">
      <c r="A27" s="982"/>
      <c r="B27" s="985"/>
      <c r="C27" s="986"/>
      <c r="D27" s="988"/>
      <c r="E27" s="988"/>
      <c r="F27" s="988"/>
      <c r="G27" s="988"/>
      <c r="H27" s="988"/>
      <c r="I27" s="991"/>
      <c r="J27" s="992"/>
      <c r="K27" s="994"/>
      <c r="L27" s="743">
        <v>2</v>
      </c>
      <c r="M27" s="741" t="s">
        <v>50</v>
      </c>
      <c r="N27" s="743">
        <v>1</v>
      </c>
      <c r="O27" s="996"/>
      <c r="P27" s="992"/>
      <c r="Q27" s="998"/>
      <c r="R27" s="988"/>
      <c r="S27" s="988"/>
      <c r="T27" s="988"/>
      <c r="U27" s="988"/>
      <c r="V27" s="988"/>
      <c r="W27" s="978"/>
      <c r="X27" s="979"/>
      <c r="Y27" s="979"/>
      <c r="Z27" s="979"/>
      <c r="AA27" s="980"/>
      <c r="AB27" s="974"/>
      <c r="AC27" s="974"/>
      <c r="AD27" s="974"/>
      <c r="AE27" s="738"/>
    </row>
    <row r="28" spans="1:31" ht="8.25" customHeight="1" x14ac:dyDescent="0.2">
      <c r="A28" s="745"/>
      <c r="B28" s="976"/>
      <c r="C28" s="976"/>
      <c r="D28" s="976"/>
      <c r="E28" s="976"/>
      <c r="F28" s="976"/>
      <c r="G28" s="976"/>
      <c r="H28" s="976"/>
      <c r="I28" s="746"/>
      <c r="K28" s="745"/>
      <c r="M28" s="747"/>
      <c r="O28" s="745"/>
      <c r="P28" s="746"/>
      <c r="R28" s="748"/>
      <c r="S28" s="748"/>
      <c r="T28" s="748"/>
      <c r="U28" s="748"/>
      <c r="V28" s="748"/>
    </row>
    <row r="29" spans="1:31" ht="8.25" customHeight="1" x14ac:dyDescent="0.2">
      <c r="B29" s="979"/>
      <c r="C29" s="979"/>
      <c r="D29" s="979"/>
      <c r="E29" s="979"/>
      <c r="F29" s="979"/>
      <c r="G29" s="979"/>
      <c r="H29" s="979"/>
    </row>
    <row r="30" spans="1:31" ht="17.100000000000001" customHeight="1" x14ac:dyDescent="0.2">
      <c r="A30" s="1013" t="s">
        <v>0</v>
      </c>
      <c r="B30" s="1016">
        <f>'R抽選用 (60)'!E4</f>
        <v>45437</v>
      </c>
      <c r="C30" s="977"/>
      <c r="D30" s="999" t="str">
        <f>D16</f>
        <v>D</v>
      </c>
      <c r="E30" s="1000"/>
      <c r="F30" s="1000" t="s">
        <v>79</v>
      </c>
      <c r="G30" s="1000"/>
      <c r="H30" s="1000"/>
      <c r="I30" s="1000" t="s">
        <v>11</v>
      </c>
      <c r="J30" s="1000"/>
      <c r="K30" s="1000"/>
      <c r="L30" s="1000" t="str">
        <f ca="1">OFFSET('R抽選用 (60)'!$A$5,AG2-3,AG1)</f>
        <v>Uスポーツドリームピッチ</v>
      </c>
      <c r="M30" s="1000"/>
      <c r="N30" s="1000"/>
      <c r="O30" s="1000"/>
      <c r="P30" s="1000"/>
      <c r="Q30" s="1000"/>
      <c r="R30" s="1000"/>
      <c r="S30" s="1000"/>
      <c r="T30" s="1000"/>
      <c r="U30" s="1000"/>
      <c r="V30" s="1001"/>
      <c r="W30" s="974" t="s">
        <v>48</v>
      </c>
      <c r="X30" s="974"/>
      <c r="Y30" s="1013"/>
      <c r="Z30" s="1013"/>
      <c r="AA30" s="1013"/>
      <c r="AB30" s="974" t="s">
        <v>2</v>
      </c>
      <c r="AC30" s="974"/>
      <c r="AD30" s="974"/>
      <c r="AE30" s="738"/>
    </row>
    <row r="31" spans="1:31" ht="17.100000000000001" customHeight="1" x14ac:dyDescent="0.2">
      <c r="A31" s="1013"/>
      <c r="B31" s="978"/>
      <c r="C31" s="980"/>
      <c r="D31" s="1002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4"/>
      <c r="W31" s="974"/>
      <c r="X31" s="974"/>
      <c r="Y31" s="1013"/>
      <c r="Z31" s="1013"/>
      <c r="AA31" s="1013"/>
      <c r="AB31" s="974"/>
      <c r="AC31" s="974"/>
      <c r="AD31" s="974"/>
      <c r="AE31" s="738"/>
    </row>
    <row r="32" spans="1:31" ht="17.100000000000001" customHeight="1" x14ac:dyDescent="0.25">
      <c r="A32" s="1056">
        <v>1</v>
      </c>
      <c r="B32" s="983">
        <v>0.41666666666666669</v>
      </c>
      <c r="C32" s="984"/>
      <c r="D32" s="988" t="str">
        <f ca="1">B10</f>
        <v>塩山SSS</v>
      </c>
      <c r="E32" s="988"/>
      <c r="F32" s="988"/>
      <c r="G32" s="988"/>
      <c r="H32" s="988"/>
      <c r="I32" s="989" t="str">
        <f>IF(L32:L33="","",(L32+L33))</f>
        <v/>
      </c>
      <c r="J32" s="990"/>
      <c r="K32" s="993" t="s">
        <v>51</v>
      </c>
      <c r="L32" s="742"/>
      <c r="M32" s="740" t="s">
        <v>50</v>
      </c>
      <c r="N32" s="742"/>
      <c r="O32" s="995" t="s">
        <v>52</v>
      </c>
      <c r="P32" s="990" t="str">
        <f>IF(N32:N33="","",(N32+N33))</f>
        <v/>
      </c>
      <c r="Q32" s="997"/>
      <c r="R32" s="988" t="str">
        <f ca="1">B12</f>
        <v>プログレス甲府昭和</v>
      </c>
      <c r="S32" s="988"/>
      <c r="T32" s="988"/>
      <c r="U32" s="988"/>
      <c r="V32" s="988"/>
      <c r="W32" s="975" t="str">
        <f ca="1">B6</f>
        <v>U.F.C DREAM</v>
      </c>
      <c r="X32" s="976"/>
      <c r="Y32" s="976"/>
      <c r="Z32" s="976"/>
      <c r="AA32" s="977"/>
      <c r="AB32" s="974" t="str">
        <f ca="1">B8</f>
        <v>FC.PARTIRE</v>
      </c>
      <c r="AC32" s="974"/>
      <c r="AD32" s="974"/>
      <c r="AE32" s="738"/>
    </row>
    <row r="33" spans="1:31" ht="17.100000000000001" customHeight="1" x14ac:dyDescent="0.25">
      <c r="A33" s="1056"/>
      <c r="B33" s="985"/>
      <c r="C33" s="986"/>
      <c r="D33" s="988"/>
      <c r="E33" s="988"/>
      <c r="F33" s="988"/>
      <c r="G33" s="988"/>
      <c r="H33" s="988"/>
      <c r="I33" s="991"/>
      <c r="J33" s="992"/>
      <c r="K33" s="994"/>
      <c r="L33" s="743"/>
      <c r="M33" s="741" t="s">
        <v>50</v>
      </c>
      <c r="N33" s="743"/>
      <c r="O33" s="996"/>
      <c r="P33" s="992"/>
      <c r="Q33" s="998"/>
      <c r="R33" s="988"/>
      <c r="S33" s="988"/>
      <c r="T33" s="988"/>
      <c r="U33" s="988"/>
      <c r="V33" s="988"/>
      <c r="W33" s="978"/>
      <c r="X33" s="979"/>
      <c r="Y33" s="979"/>
      <c r="Z33" s="979"/>
      <c r="AA33" s="980"/>
      <c r="AB33" s="974"/>
      <c r="AC33" s="974"/>
      <c r="AD33" s="974"/>
      <c r="AE33" s="738"/>
    </row>
    <row r="34" spans="1:31" ht="17.100000000000001" customHeight="1" x14ac:dyDescent="0.25">
      <c r="A34" s="1056">
        <v>2</v>
      </c>
      <c r="B34" s="983">
        <v>0.4513888888888889</v>
      </c>
      <c r="C34" s="984"/>
      <c r="D34" s="988" t="str">
        <f ca="1">B4</f>
        <v>Uスポーツクラブ⑤</v>
      </c>
      <c r="E34" s="988"/>
      <c r="F34" s="988"/>
      <c r="G34" s="988"/>
      <c r="H34" s="988"/>
      <c r="I34" s="989" t="str">
        <f>IF(L34:L35="","",(L34+L35))</f>
        <v/>
      </c>
      <c r="J34" s="990"/>
      <c r="K34" s="993" t="s">
        <v>51</v>
      </c>
      <c r="L34" s="742"/>
      <c r="M34" s="740" t="s">
        <v>50</v>
      </c>
      <c r="N34" s="742"/>
      <c r="O34" s="995" t="s">
        <v>52</v>
      </c>
      <c r="P34" s="990" t="str">
        <f>IF(N34:N35="","",(N34+N35))</f>
        <v/>
      </c>
      <c r="Q34" s="997"/>
      <c r="R34" s="988" t="str">
        <f ca="1">B8</f>
        <v>FC.PARTIRE</v>
      </c>
      <c r="S34" s="988"/>
      <c r="T34" s="988"/>
      <c r="U34" s="988"/>
      <c r="V34" s="988"/>
      <c r="W34" s="974" t="str">
        <f ca="1">B10</f>
        <v>塩山SSS</v>
      </c>
      <c r="X34" s="974"/>
      <c r="Y34" s="1013"/>
      <c r="Z34" s="1013"/>
      <c r="AA34" s="1013"/>
      <c r="AB34" s="974" t="str">
        <f ca="1">B12</f>
        <v>プログレス甲府昭和</v>
      </c>
      <c r="AC34" s="974"/>
      <c r="AD34" s="974"/>
      <c r="AE34" s="738"/>
    </row>
    <row r="35" spans="1:31" ht="17.100000000000001" customHeight="1" x14ac:dyDescent="0.25">
      <c r="A35" s="1056"/>
      <c r="B35" s="985"/>
      <c r="C35" s="986"/>
      <c r="D35" s="988"/>
      <c r="E35" s="988"/>
      <c r="F35" s="988"/>
      <c r="G35" s="988"/>
      <c r="H35" s="988"/>
      <c r="I35" s="991"/>
      <c r="J35" s="992"/>
      <c r="K35" s="994"/>
      <c r="L35" s="743"/>
      <c r="M35" s="741" t="s">
        <v>50</v>
      </c>
      <c r="N35" s="743"/>
      <c r="O35" s="996"/>
      <c r="P35" s="992"/>
      <c r="Q35" s="998"/>
      <c r="R35" s="988"/>
      <c r="S35" s="988"/>
      <c r="T35" s="988"/>
      <c r="U35" s="988"/>
      <c r="V35" s="988"/>
      <c r="W35" s="974"/>
      <c r="X35" s="974"/>
      <c r="Y35" s="1013"/>
      <c r="Z35" s="1013"/>
      <c r="AA35" s="1013"/>
      <c r="AB35" s="974"/>
      <c r="AC35" s="974"/>
      <c r="AD35" s="974"/>
      <c r="AE35" s="738"/>
    </row>
    <row r="36" spans="1:31" ht="17.100000000000001" customHeight="1" x14ac:dyDescent="0.25">
      <c r="A36" s="1056">
        <v>3</v>
      </c>
      <c r="B36" s="983">
        <v>0.4861111111111111</v>
      </c>
      <c r="C36" s="984"/>
      <c r="D36" s="999" t="str">
        <f ca="1">B6</f>
        <v>U.F.C DREAM</v>
      </c>
      <c r="E36" s="1000"/>
      <c r="F36" s="1000"/>
      <c r="G36" s="1000"/>
      <c r="H36" s="1001"/>
      <c r="I36" s="989" t="str">
        <f>IF(L36:L37="","",(L36+L37))</f>
        <v/>
      </c>
      <c r="J36" s="990"/>
      <c r="K36" s="1005" t="s">
        <v>51</v>
      </c>
      <c r="L36" s="740"/>
      <c r="M36" s="740" t="s">
        <v>50</v>
      </c>
      <c r="N36" s="740"/>
      <c r="O36" s="1005" t="s">
        <v>52</v>
      </c>
      <c r="P36" s="990" t="str">
        <f>IF(N36:N37="","",(N36+N37))</f>
        <v/>
      </c>
      <c r="Q36" s="997"/>
      <c r="R36" s="999" t="str">
        <f ca="1">B12</f>
        <v>プログレス甲府昭和</v>
      </c>
      <c r="S36" s="1000"/>
      <c r="T36" s="1000"/>
      <c r="U36" s="1000"/>
      <c r="V36" s="1001"/>
      <c r="W36" s="974" t="str">
        <f ca="1">B8</f>
        <v>FC.PARTIRE</v>
      </c>
      <c r="X36" s="974"/>
      <c r="Y36" s="1013"/>
      <c r="Z36" s="1013"/>
      <c r="AA36" s="1013"/>
      <c r="AB36" s="974" t="str">
        <f ca="1">B4</f>
        <v>Uスポーツクラブ⑤</v>
      </c>
      <c r="AC36" s="974"/>
      <c r="AD36" s="974"/>
    </row>
    <row r="37" spans="1:31" ht="17.100000000000001" customHeight="1" x14ac:dyDescent="0.25">
      <c r="A37" s="1056"/>
      <c r="B37" s="985"/>
      <c r="C37" s="986"/>
      <c r="D37" s="1002"/>
      <c r="E37" s="1003"/>
      <c r="F37" s="1003"/>
      <c r="G37" s="1003"/>
      <c r="H37" s="1004"/>
      <c r="I37" s="991"/>
      <c r="J37" s="992"/>
      <c r="K37" s="1006"/>
      <c r="L37" s="741"/>
      <c r="M37" s="741" t="s">
        <v>50</v>
      </c>
      <c r="N37" s="741"/>
      <c r="O37" s="1006"/>
      <c r="P37" s="992"/>
      <c r="Q37" s="998"/>
      <c r="R37" s="1002"/>
      <c r="S37" s="1003"/>
      <c r="T37" s="1003"/>
      <c r="U37" s="1003"/>
      <c r="V37" s="1004"/>
      <c r="W37" s="974"/>
      <c r="X37" s="974"/>
      <c r="Y37" s="1013"/>
      <c r="Z37" s="1013"/>
      <c r="AA37" s="1013"/>
      <c r="AB37" s="974"/>
      <c r="AC37" s="974"/>
      <c r="AD37" s="974"/>
    </row>
    <row r="38" spans="1:31" ht="17.100000000000001" customHeight="1" x14ac:dyDescent="0.25">
      <c r="A38" s="1056">
        <v>4</v>
      </c>
      <c r="B38" s="983">
        <v>0.52083333333333337</v>
      </c>
      <c r="C38" s="984"/>
      <c r="D38" s="999" t="str">
        <f ca="1">B4</f>
        <v>Uスポーツクラブ⑤</v>
      </c>
      <c r="E38" s="1000"/>
      <c r="F38" s="1000"/>
      <c r="G38" s="1000"/>
      <c r="H38" s="1001"/>
      <c r="I38" s="989" t="str">
        <f>IF(L38:L39="","",(L38+L39))</f>
        <v/>
      </c>
      <c r="J38" s="990"/>
      <c r="K38" s="1005" t="s">
        <v>51</v>
      </c>
      <c r="L38" s="744"/>
      <c r="M38" s="744" t="s">
        <v>50</v>
      </c>
      <c r="N38" s="744"/>
      <c r="O38" s="1005" t="s">
        <v>52</v>
      </c>
      <c r="P38" s="990" t="str">
        <f>IF(N38:N39="","",(N38+N39))</f>
        <v/>
      </c>
      <c r="Q38" s="997"/>
      <c r="R38" s="999" t="str">
        <f ca="1">B10</f>
        <v>塩山SSS</v>
      </c>
      <c r="S38" s="1000"/>
      <c r="T38" s="1000"/>
      <c r="U38" s="1000"/>
      <c r="V38" s="1001"/>
      <c r="W38" s="975" t="str">
        <f ca="1">B12</f>
        <v>プログレス甲府昭和</v>
      </c>
      <c r="X38" s="976"/>
      <c r="Y38" s="976"/>
      <c r="Z38" s="976"/>
      <c r="AA38" s="977"/>
      <c r="AB38" s="974" t="str">
        <f ca="1">B6</f>
        <v>U.F.C DREAM</v>
      </c>
      <c r="AC38" s="974"/>
      <c r="AD38" s="974"/>
      <c r="AE38" s="738"/>
    </row>
    <row r="39" spans="1:31" ht="17.100000000000001" customHeight="1" x14ac:dyDescent="0.25">
      <c r="A39" s="1056"/>
      <c r="B39" s="985"/>
      <c r="C39" s="986"/>
      <c r="D39" s="1002"/>
      <c r="E39" s="1003"/>
      <c r="F39" s="1003"/>
      <c r="G39" s="1003"/>
      <c r="H39" s="1004"/>
      <c r="I39" s="991"/>
      <c r="J39" s="992"/>
      <c r="K39" s="1006"/>
      <c r="L39" s="741"/>
      <c r="M39" s="741" t="s">
        <v>50</v>
      </c>
      <c r="N39" s="741"/>
      <c r="O39" s="1006"/>
      <c r="P39" s="992"/>
      <c r="Q39" s="998"/>
      <c r="R39" s="1002"/>
      <c r="S39" s="1003"/>
      <c r="T39" s="1003"/>
      <c r="U39" s="1003"/>
      <c r="V39" s="1004"/>
      <c r="W39" s="978"/>
      <c r="X39" s="979"/>
      <c r="Y39" s="979"/>
      <c r="Z39" s="979"/>
      <c r="AA39" s="980"/>
      <c r="AB39" s="974"/>
      <c r="AC39" s="974"/>
      <c r="AD39" s="974"/>
      <c r="AE39" s="738"/>
    </row>
    <row r="40" spans="1:31" ht="17.100000000000001" customHeight="1" x14ac:dyDescent="0.25">
      <c r="A40" s="1056">
        <v>5</v>
      </c>
      <c r="B40" s="983">
        <v>0.55555555555555558</v>
      </c>
      <c r="C40" s="984"/>
      <c r="D40" s="999" t="str">
        <f ca="1">B6</f>
        <v>U.F.C DREAM</v>
      </c>
      <c r="E40" s="1000"/>
      <c r="F40" s="1000"/>
      <c r="G40" s="1000"/>
      <c r="H40" s="1001"/>
      <c r="I40" s="989" t="str">
        <f>IF(L40:L41="","",(L40+L41))</f>
        <v/>
      </c>
      <c r="J40" s="990"/>
      <c r="K40" s="1005" t="s">
        <v>51</v>
      </c>
      <c r="L40" s="740"/>
      <c r="M40" s="740" t="s">
        <v>50</v>
      </c>
      <c r="N40" s="740"/>
      <c r="O40" s="1005" t="s">
        <v>52</v>
      </c>
      <c r="P40" s="990" t="str">
        <f>IF(N40:N41="","",(N40+N41))</f>
        <v/>
      </c>
      <c r="Q40" s="997"/>
      <c r="R40" s="999" t="str">
        <f ca="1">B8</f>
        <v>FC.PARTIRE</v>
      </c>
      <c r="S40" s="1000"/>
      <c r="T40" s="1000"/>
      <c r="U40" s="1000"/>
      <c r="V40" s="1001"/>
      <c r="W40" s="975" t="str">
        <f ca="1">B4</f>
        <v>Uスポーツクラブ⑤</v>
      </c>
      <c r="X40" s="976"/>
      <c r="Y40" s="976"/>
      <c r="Z40" s="976"/>
      <c r="AA40" s="977"/>
      <c r="AB40" s="974" t="str">
        <f t="shared" ref="AB40" ca="1" si="2">B10</f>
        <v>塩山SSS</v>
      </c>
      <c r="AC40" s="974"/>
      <c r="AD40" s="974"/>
      <c r="AE40" s="738"/>
    </row>
    <row r="41" spans="1:31" ht="17.100000000000001" customHeight="1" x14ac:dyDescent="0.25">
      <c r="A41" s="1056"/>
      <c r="B41" s="985"/>
      <c r="C41" s="986"/>
      <c r="D41" s="1002"/>
      <c r="E41" s="1003"/>
      <c r="F41" s="1003"/>
      <c r="G41" s="1003"/>
      <c r="H41" s="1004"/>
      <c r="I41" s="991"/>
      <c r="J41" s="992"/>
      <c r="K41" s="1006"/>
      <c r="L41" s="741"/>
      <c r="M41" s="741" t="s">
        <v>50</v>
      </c>
      <c r="N41" s="741"/>
      <c r="O41" s="1006"/>
      <c r="P41" s="992"/>
      <c r="Q41" s="998"/>
      <c r="R41" s="1002"/>
      <c r="S41" s="1003"/>
      <c r="T41" s="1003"/>
      <c r="U41" s="1003"/>
      <c r="V41" s="1004"/>
      <c r="W41" s="978"/>
      <c r="X41" s="979"/>
      <c r="Y41" s="979"/>
      <c r="Z41" s="979"/>
      <c r="AA41" s="980"/>
      <c r="AB41" s="974"/>
      <c r="AC41" s="974"/>
      <c r="AD41" s="974"/>
      <c r="AE41" s="738"/>
    </row>
    <row r="43" spans="1:31" x14ac:dyDescent="0.2">
      <c r="B43" s="745"/>
      <c r="C43" s="738"/>
      <c r="W43" s="738"/>
      <c r="X43" s="738"/>
      <c r="Y43" s="738"/>
      <c r="Z43" s="738"/>
      <c r="AA43" s="738"/>
      <c r="AB43" s="738"/>
      <c r="AC43" s="738"/>
    </row>
    <row r="44" spans="1:31" ht="13.9" x14ac:dyDescent="0.2">
      <c r="B44" s="745"/>
      <c r="C44" s="745"/>
      <c r="D44" s="748"/>
      <c r="E44" s="748"/>
      <c r="F44" s="748"/>
      <c r="G44" s="748"/>
      <c r="H44" s="748"/>
      <c r="K44" s="745"/>
      <c r="M44" s="747"/>
      <c r="O44" s="745"/>
      <c r="P44" s="746"/>
    </row>
    <row r="45" spans="1:31" ht="13.5" customHeight="1" x14ac:dyDescent="0.2">
      <c r="B45" s="745"/>
      <c r="C45" s="754"/>
      <c r="D45" s="756"/>
      <c r="E45" s="748"/>
      <c r="F45" s="748"/>
      <c r="G45" s="748"/>
      <c r="H45" s="748"/>
      <c r="I45" s="746"/>
      <c r="K45" s="745"/>
      <c r="M45" s="747"/>
      <c r="O45" s="745"/>
      <c r="P45" s="746"/>
    </row>
    <row r="46" spans="1:31" ht="13.9" x14ac:dyDescent="0.2">
      <c r="B46" s="745"/>
      <c r="C46" s="755"/>
      <c r="D46" s="757"/>
      <c r="E46" s="749"/>
      <c r="F46" s="749"/>
      <c r="G46" s="749"/>
      <c r="H46" s="749"/>
      <c r="I46" s="758"/>
      <c r="J46" s="750"/>
      <c r="K46" s="751"/>
      <c r="M46" s="747"/>
      <c r="O46" s="745"/>
      <c r="P46" s="752"/>
      <c r="Q46" s="753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</row>
    <row r="47" spans="1:31" ht="13.9" x14ac:dyDescent="0.2">
      <c r="B47" s="745"/>
      <c r="C47" s="738"/>
      <c r="D47" s="749"/>
      <c r="E47" s="749"/>
      <c r="F47" s="749"/>
      <c r="G47" s="749"/>
      <c r="H47" s="749"/>
      <c r="I47" s="750"/>
      <c r="J47" s="750"/>
      <c r="K47" s="751"/>
      <c r="M47" s="747"/>
      <c r="O47" s="745"/>
      <c r="P47" s="752"/>
      <c r="Q47" s="753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</row>
    <row r="48" spans="1:31" ht="13.9" x14ac:dyDescent="0.2">
      <c r="B48" s="745"/>
      <c r="C48" s="755"/>
      <c r="D48" s="757"/>
      <c r="E48" s="749"/>
      <c r="F48" s="749"/>
      <c r="G48" s="749"/>
      <c r="H48" s="749"/>
      <c r="I48" s="758"/>
      <c r="J48" s="750"/>
      <c r="K48" s="751"/>
      <c r="M48" s="747"/>
      <c r="O48" s="745"/>
      <c r="P48" s="752"/>
      <c r="Q48" s="753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</row>
    <row r="49" spans="2:29" ht="13.9" x14ac:dyDescent="0.2">
      <c r="B49" s="745"/>
      <c r="C49" s="738"/>
      <c r="D49" s="749"/>
      <c r="E49" s="749"/>
      <c r="F49" s="749"/>
      <c r="G49" s="749"/>
      <c r="H49" s="749"/>
      <c r="I49" s="750"/>
      <c r="J49" s="750"/>
      <c r="K49" s="751"/>
      <c r="M49" s="747"/>
      <c r="O49" s="745"/>
      <c r="P49" s="752"/>
      <c r="Q49" s="753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</row>
  </sheetData>
  <protectedRanges>
    <protectedRange password="C4D3" sqref="D4:R4 D6:R6 D8:R8 D10:R10 D12:R12" name="関数データ保護"/>
  </protectedRanges>
  <mergeCells count="201">
    <mergeCell ref="AD2:AD3"/>
    <mergeCell ref="A4:A5"/>
    <mergeCell ref="B4:C5"/>
    <mergeCell ref="D4:F5"/>
    <mergeCell ref="S4:U5"/>
    <mergeCell ref="V4:X5"/>
    <mergeCell ref="Y4:Z5"/>
    <mergeCell ref="AA4:AB5"/>
    <mergeCell ref="AC4:AC5"/>
    <mergeCell ref="AD4:AD5"/>
    <mergeCell ref="A1:B1"/>
    <mergeCell ref="C1:E1"/>
    <mergeCell ref="B2:C3"/>
    <mergeCell ref="D2:F3"/>
    <mergeCell ref="J2:L3"/>
    <mergeCell ref="P2:R3"/>
    <mergeCell ref="Y8:Z9"/>
    <mergeCell ref="AA8:AB9"/>
    <mergeCell ref="AC8:AC9"/>
    <mergeCell ref="A6:A7"/>
    <mergeCell ref="B8:C9"/>
    <mergeCell ref="M2:O3"/>
    <mergeCell ref="G2:I3"/>
    <mergeCell ref="S2:U3"/>
    <mergeCell ref="V2:X3"/>
    <mergeCell ref="Y2:Z3"/>
    <mergeCell ref="AA2:AB3"/>
    <mergeCell ref="A8:A9"/>
    <mergeCell ref="G4:I4"/>
    <mergeCell ref="J4:L4"/>
    <mergeCell ref="M4:O4"/>
    <mergeCell ref="P4:R4"/>
    <mergeCell ref="D6:F6"/>
    <mergeCell ref="J6:L6"/>
    <mergeCell ref="AD8:AD9"/>
    <mergeCell ref="AE8:AE9"/>
    <mergeCell ref="AE4:AE5"/>
    <mergeCell ref="J8:L9"/>
    <mergeCell ref="S8:U9"/>
    <mergeCell ref="V8:X9"/>
    <mergeCell ref="G6:I7"/>
    <mergeCell ref="S6:U7"/>
    <mergeCell ref="V6:X7"/>
    <mergeCell ref="Y6:Z7"/>
    <mergeCell ref="AA6:AB7"/>
    <mergeCell ref="AC6:AC7"/>
    <mergeCell ref="AD6:AD7"/>
    <mergeCell ref="AE6:AE7"/>
    <mergeCell ref="W18:AA19"/>
    <mergeCell ref="B12:C13"/>
    <mergeCell ref="P12:R13"/>
    <mergeCell ref="S12:U13"/>
    <mergeCell ref="V12:X13"/>
    <mergeCell ref="Y12:Z13"/>
    <mergeCell ref="AA12:AB13"/>
    <mergeCell ref="AB18:AD19"/>
    <mergeCell ref="A18:A19"/>
    <mergeCell ref="B18:C19"/>
    <mergeCell ref="D18:H19"/>
    <mergeCell ref="I18:J19"/>
    <mergeCell ref="K18:K19"/>
    <mergeCell ref="O18:O19"/>
    <mergeCell ref="P18:Q19"/>
    <mergeCell ref="R18:V19"/>
    <mergeCell ref="D12:F12"/>
    <mergeCell ref="G12:I12"/>
    <mergeCell ref="J12:L12"/>
    <mergeCell ref="M12:O12"/>
    <mergeCell ref="AC12:AC13"/>
    <mergeCell ref="AD12:AD13"/>
    <mergeCell ref="W16:AA17"/>
    <mergeCell ref="AB16:AD17"/>
    <mergeCell ref="A16:A17"/>
    <mergeCell ref="B16:C17"/>
    <mergeCell ref="D16:E17"/>
    <mergeCell ref="F16:H17"/>
    <mergeCell ref="I16:K17"/>
    <mergeCell ref="L16:V17"/>
    <mergeCell ref="B15:H15"/>
    <mergeCell ref="A12:A13"/>
    <mergeCell ref="B6:C7"/>
    <mergeCell ref="A10:A11"/>
    <mergeCell ref="B10:C11"/>
    <mergeCell ref="M10:O11"/>
    <mergeCell ref="S10:U11"/>
    <mergeCell ref="V10:X11"/>
    <mergeCell ref="M6:O6"/>
    <mergeCell ref="P6:R6"/>
    <mergeCell ref="D8:F8"/>
    <mergeCell ref="G8:I8"/>
    <mergeCell ref="M8:O8"/>
    <mergeCell ref="P8:R8"/>
    <mergeCell ref="D10:F10"/>
    <mergeCell ref="G10:I10"/>
    <mergeCell ref="J10:L10"/>
    <mergeCell ref="P10:R10"/>
    <mergeCell ref="Y10:Z11"/>
    <mergeCell ref="AD10:AD11"/>
    <mergeCell ref="AE10:AE11"/>
    <mergeCell ref="AC10:AC11"/>
    <mergeCell ref="AE12:AE13"/>
    <mergeCell ref="AA10:AB11"/>
    <mergeCell ref="AB22:AD23"/>
    <mergeCell ref="A20:A21"/>
    <mergeCell ref="B20:C21"/>
    <mergeCell ref="D20:H21"/>
    <mergeCell ref="I20:J21"/>
    <mergeCell ref="K20:K21"/>
    <mergeCell ref="O20:O21"/>
    <mergeCell ref="P20:Q21"/>
    <mergeCell ref="R20:V21"/>
    <mergeCell ref="W20:AA21"/>
    <mergeCell ref="AB20:AD21"/>
    <mergeCell ref="A22:A23"/>
    <mergeCell ref="B22:C23"/>
    <mergeCell ref="D22:H23"/>
    <mergeCell ref="I22:J23"/>
    <mergeCell ref="K22:K23"/>
    <mergeCell ref="O22:O23"/>
    <mergeCell ref="P22:Q23"/>
    <mergeCell ref="R22:V23"/>
    <mergeCell ref="W22:AA23"/>
    <mergeCell ref="AB26:AD27"/>
    <mergeCell ref="A24:A25"/>
    <mergeCell ref="B24:C25"/>
    <mergeCell ref="D24:H25"/>
    <mergeCell ref="I24:J25"/>
    <mergeCell ref="K24:K25"/>
    <mergeCell ref="O24:O25"/>
    <mergeCell ref="P24:Q25"/>
    <mergeCell ref="R24:V25"/>
    <mergeCell ref="W24:AA25"/>
    <mergeCell ref="AB24:AD25"/>
    <mergeCell ref="A26:A27"/>
    <mergeCell ref="B26:C27"/>
    <mergeCell ref="D26:H27"/>
    <mergeCell ref="I26:J27"/>
    <mergeCell ref="K26:K27"/>
    <mergeCell ref="O26:O27"/>
    <mergeCell ref="P26:Q27"/>
    <mergeCell ref="R26:V27"/>
    <mergeCell ref="W26:AA27"/>
    <mergeCell ref="W32:AA33"/>
    <mergeCell ref="AB32:AD33"/>
    <mergeCell ref="A30:A31"/>
    <mergeCell ref="B30:C31"/>
    <mergeCell ref="D30:E31"/>
    <mergeCell ref="F30:H31"/>
    <mergeCell ref="I30:K31"/>
    <mergeCell ref="L30:V31"/>
    <mergeCell ref="A32:A33"/>
    <mergeCell ref="B32:C33"/>
    <mergeCell ref="D32:H33"/>
    <mergeCell ref="I32:J33"/>
    <mergeCell ref="K32:K33"/>
    <mergeCell ref="O32:O33"/>
    <mergeCell ref="A34:A35"/>
    <mergeCell ref="B34:C35"/>
    <mergeCell ref="D34:H35"/>
    <mergeCell ref="I34:J35"/>
    <mergeCell ref="K34:K35"/>
    <mergeCell ref="O34:O35"/>
    <mergeCell ref="AB34:AD35"/>
    <mergeCell ref="A36:A37"/>
    <mergeCell ref="B36:C37"/>
    <mergeCell ref="A38:A39"/>
    <mergeCell ref="B38:C39"/>
    <mergeCell ref="D38:H39"/>
    <mergeCell ref="I38:J39"/>
    <mergeCell ref="K38:K39"/>
    <mergeCell ref="O38:O39"/>
    <mergeCell ref="A40:A41"/>
    <mergeCell ref="B40:C41"/>
    <mergeCell ref="D40:H41"/>
    <mergeCell ref="I40:J41"/>
    <mergeCell ref="K40:K41"/>
    <mergeCell ref="O40:O41"/>
    <mergeCell ref="B28:H29"/>
    <mergeCell ref="AB40:AD41"/>
    <mergeCell ref="P38:Q39"/>
    <mergeCell ref="R38:V39"/>
    <mergeCell ref="W38:AA39"/>
    <mergeCell ref="AB38:AD39"/>
    <mergeCell ref="W36:AA37"/>
    <mergeCell ref="P40:Q41"/>
    <mergeCell ref="R40:V41"/>
    <mergeCell ref="W40:AA41"/>
    <mergeCell ref="P34:Q35"/>
    <mergeCell ref="R34:V35"/>
    <mergeCell ref="W34:AA35"/>
    <mergeCell ref="D36:H37"/>
    <mergeCell ref="I36:J37"/>
    <mergeCell ref="K36:K37"/>
    <mergeCell ref="O36:O37"/>
    <mergeCell ref="P36:Q37"/>
    <mergeCell ref="R36:V37"/>
    <mergeCell ref="AB36:AD37"/>
    <mergeCell ref="W30:AA31"/>
    <mergeCell ref="AB30:AD31"/>
    <mergeCell ref="P32:Q33"/>
    <mergeCell ref="R32:V33"/>
  </mergeCells>
  <phoneticPr fontId="3"/>
  <conditionalFormatting sqref="V4:AD13">
    <cfRule type="expression" dxfId="13" priority="1">
      <formula>$I$26=""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portrait" horizontalDpi="4294967293" verticalDpi="1200" r:id="rId1"/>
  <headerFooter alignWithMargins="0">
    <oddHeader>&amp;C&amp;"ＭＳ Ｐゴシック,太字"&amp;16 2024Nanahocup山梨県U-12サッカー大会
（第48回関東大会山梨県予選）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35</vt:i4>
      </vt:variant>
    </vt:vector>
  </HeadingPairs>
  <TitlesOfParts>
    <vt:vector size="79" baseType="lpstr">
      <vt:lpstr>2024参加</vt:lpstr>
      <vt:lpstr>R抽選用 (60)</vt:lpstr>
      <vt:lpstr>警告退場</vt:lpstr>
      <vt:lpstr>予備</vt:lpstr>
      <vt:lpstr>報告用</vt:lpstr>
      <vt:lpstr>予選(A)</vt:lpstr>
      <vt:lpstr>予選(B)</vt:lpstr>
      <vt:lpstr>予選(C)</vt:lpstr>
      <vt:lpstr>予選(D)</vt:lpstr>
      <vt:lpstr>予選(E)</vt:lpstr>
      <vt:lpstr>予選(E) (変更前)</vt:lpstr>
      <vt:lpstr>予選(F)</vt:lpstr>
      <vt:lpstr>予選(G)</vt:lpstr>
      <vt:lpstr>予選(H)</vt:lpstr>
      <vt:lpstr>予選(I)</vt:lpstr>
      <vt:lpstr>予選(J)</vt:lpstr>
      <vt:lpstr>予選(J) (変更前)</vt:lpstr>
      <vt:lpstr>予選(K)</vt:lpstr>
      <vt:lpstr>予選(K) (変更前)</vt:lpstr>
      <vt:lpstr>予選(L)</vt:lpstr>
      <vt:lpstr>ワイルドカード順位決定</vt:lpstr>
      <vt:lpstr>予選一覧</vt:lpstr>
      <vt:lpstr>決勝トーナメント</vt:lpstr>
      <vt:lpstr>ベスト8T表</vt:lpstr>
      <vt:lpstr>最終日対戦表</vt:lpstr>
      <vt:lpstr>チャレンジトーナメント(32チーム) (5)</vt:lpstr>
      <vt:lpstr>最終日対戦表 (2)</vt:lpstr>
      <vt:lpstr>4日目長坂総合</vt:lpstr>
      <vt:lpstr>インプレッシブプレーヤー</vt:lpstr>
      <vt:lpstr>3日目　くぬぎ平</vt:lpstr>
      <vt:lpstr>3日目　ドリームピッチ</vt:lpstr>
      <vt:lpstr>3日目　プラッツ</vt:lpstr>
      <vt:lpstr>3日目　富士川</vt:lpstr>
      <vt:lpstr>順位決定</vt:lpstr>
      <vt:lpstr>ワイルドカード (2)</vt:lpstr>
      <vt:lpstr>3日目チャレンジ(1)</vt:lpstr>
      <vt:lpstr>3日目チャレンジ(2)</vt:lpstr>
      <vt:lpstr>チャレンジ最終日対戦表</vt:lpstr>
      <vt:lpstr>チャレンジトーナメント(32チーム) (7)</vt:lpstr>
      <vt:lpstr>チャレンジトーナメント(32チーム) (6)</vt:lpstr>
      <vt:lpstr>Sheet1</vt:lpstr>
      <vt:lpstr>予選(13)</vt:lpstr>
      <vt:lpstr>32チーム</vt:lpstr>
      <vt:lpstr>報告用紙</vt:lpstr>
      <vt:lpstr>'32チーム'!Print_Area</vt:lpstr>
      <vt:lpstr>'3日目　くぬぎ平'!Print_Area</vt:lpstr>
      <vt:lpstr>'3日目　ドリームピッチ'!Print_Area</vt:lpstr>
      <vt:lpstr>'3日目　プラッツ'!Print_Area</vt:lpstr>
      <vt:lpstr>'3日目　富士川'!Print_Area</vt:lpstr>
      <vt:lpstr>'3日目チャレンジ(1)'!Print_Area</vt:lpstr>
      <vt:lpstr>'3日目チャレンジ(2)'!Print_Area</vt:lpstr>
      <vt:lpstr>'4日目長坂総合'!Print_Area</vt:lpstr>
      <vt:lpstr>'R抽選用 (60)'!Print_Area</vt:lpstr>
      <vt:lpstr>'チャレンジトーナメント(32チーム) (5)'!Print_Area</vt:lpstr>
      <vt:lpstr>'チャレンジトーナメント(32チーム) (6)'!Print_Area</vt:lpstr>
      <vt:lpstr>'チャレンジトーナメント(32チーム) (7)'!Print_Area</vt:lpstr>
      <vt:lpstr>チャレンジ最終日対戦表!Print_Area</vt:lpstr>
      <vt:lpstr>ベスト8T表!Print_Area</vt:lpstr>
      <vt:lpstr>警告退場!Print_Area</vt:lpstr>
      <vt:lpstr>決勝トーナメント!Print_Area</vt:lpstr>
      <vt:lpstr>最終日対戦表!Print_Area</vt:lpstr>
      <vt:lpstr>'最終日対戦表 (2)'!Print_Area</vt:lpstr>
      <vt:lpstr>'予選(13)'!Print_Area</vt:lpstr>
      <vt:lpstr>'予選(A)'!Print_Area</vt:lpstr>
      <vt:lpstr>'予選(B)'!Print_Area</vt:lpstr>
      <vt:lpstr>'予選(C)'!Print_Area</vt:lpstr>
      <vt:lpstr>'予選(D)'!Print_Area</vt:lpstr>
      <vt:lpstr>'予選(E)'!Print_Area</vt:lpstr>
      <vt:lpstr>'予選(E) (変更前)'!Print_Area</vt:lpstr>
      <vt:lpstr>'予選(F)'!Print_Area</vt:lpstr>
      <vt:lpstr>'予選(G)'!Print_Area</vt:lpstr>
      <vt:lpstr>'予選(H)'!Print_Area</vt:lpstr>
      <vt:lpstr>'予選(I)'!Print_Area</vt:lpstr>
      <vt:lpstr>'予選(J)'!Print_Area</vt:lpstr>
      <vt:lpstr>'予選(J) (変更前)'!Print_Area</vt:lpstr>
      <vt:lpstr>'予選(K)'!Print_Area</vt:lpstr>
      <vt:lpstr>'予選(K) (変更前)'!Print_Area</vt:lpstr>
      <vt:lpstr>'予選(L)'!Print_Area</vt:lpstr>
      <vt:lpstr>予選一覧!Print_Area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</dc:creator>
  <cp:lastModifiedBy>kazuyuki suzuki</cp:lastModifiedBy>
  <cp:lastPrinted>2024-05-17T02:13:27Z</cp:lastPrinted>
  <dcterms:created xsi:type="dcterms:W3CDTF">2005-04-08T15:21:30Z</dcterms:created>
  <dcterms:modified xsi:type="dcterms:W3CDTF">2024-05-17T02:18:16Z</dcterms:modified>
</cp:coreProperties>
</file>